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bdallahacc\Desktop\Acc Abdallah\"/>
    </mc:Choice>
  </mc:AlternateContent>
  <bookViews>
    <workbookView xWindow="-120" yWindow="-120" windowWidth="20730" windowHeight="11160"/>
  </bookViews>
  <sheets>
    <sheet name="Sheet1" sheetId="1" r:id="rId1"/>
  </sheets>
  <definedNames>
    <definedName name="_xlnm._FilterDatabase" localSheetId="0" hidden="1">Sheet1!$A$2:$H$593</definedName>
    <definedName name="QBCANSUPPORTUPDATE" localSheetId="0">TRUE</definedName>
    <definedName name="QBCOMPANYFILENAME" localSheetId="0">"C:\Users\El-Wattaneya\Desktop\Koshary 27-06-2024\El Manarah Group For Investment.qbw"</definedName>
    <definedName name="QBHEADERSONSCREEN" localSheetId="0">FALSE</definedName>
    <definedName name="QBMETADATASIZE" localSheetId="0">7293</definedName>
    <definedName name="QBPRESERVECOLOR" localSheetId="0">TRUE</definedName>
    <definedName name="QBPRESERVEFONT" localSheetId="0">TRUE</definedName>
    <definedName name="QBPRESERVEROWHEIGHT" localSheetId="0">TRUE</definedName>
    <definedName name="QBPRESERVESPACE" localSheetId="0">FALSE</definedName>
    <definedName name="QBREPORTCOLAXIS" localSheetId="0">0</definedName>
    <definedName name="QBREPORTCOMPANYID" localSheetId="0">"23befbc0a748471fa8e92549e78fc1dc"</definedName>
    <definedName name="QBREPORTCOMPARECOL_ANNUALBUDGET" localSheetId="0">FALSE</definedName>
    <definedName name="QBREPORTCOMPARECOL_AVGCOGS" localSheetId="0">FALSE</definedName>
    <definedName name="QBREPORTCOMPARECOL_AVGPRICE" localSheetId="0">FALSE</definedName>
    <definedName name="QBREPORTCOMPARECOL_BUDDIFF" localSheetId="0">FALSE</definedName>
    <definedName name="QBREPORTCOMPARECOL_BUDGET" localSheetId="0">FALSE</definedName>
    <definedName name="QBREPORTCOMPARECOL_BUDPCT" localSheetId="0">FALSE</definedName>
    <definedName name="QBREPORTCOMPARECOL_COGS" localSheetId="0">FALSE</definedName>
    <definedName name="QBREPORTCOMPARECOL_EXCLUDEAMOUNT" localSheetId="0">FALSE</definedName>
    <definedName name="QBREPORTCOMPARECOL_EXCLUDECURPERIOD" localSheetId="0">FALSE</definedName>
    <definedName name="QBREPORTCOMPARECOL_FORECAST" localSheetId="0">FALSE</definedName>
    <definedName name="QBREPORTCOMPARECOL_GROSSMARGIN" localSheetId="0">FALSE</definedName>
    <definedName name="QBREPORTCOMPARECOL_GROSSMARGINPCT" localSheetId="0">FALSE</definedName>
    <definedName name="QBREPORTCOMPARECOL_HOURS" localSheetId="0">FALSE</definedName>
    <definedName name="QBREPORTCOMPARECOL_PCTCOL" localSheetId="0">FALSE</definedName>
    <definedName name="QBREPORTCOMPARECOL_PCTEXPENSE" localSheetId="0">FALSE</definedName>
    <definedName name="QBREPORTCOMPARECOL_PCTINCOME" localSheetId="0">FALSE</definedName>
    <definedName name="QBREPORTCOMPARECOL_PCTOFSALES" localSheetId="0">FALSE</definedName>
    <definedName name="QBREPORTCOMPARECOL_PCTROW" localSheetId="0">FALSE</definedName>
    <definedName name="QBREPORTCOMPARECOL_PPDIFF" localSheetId="0">FALSE</definedName>
    <definedName name="QBREPORTCOMPARECOL_PPPCT" localSheetId="0">FALSE</definedName>
    <definedName name="QBREPORTCOMPARECOL_PREVPERIOD" localSheetId="0">FALSE</definedName>
    <definedName name="QBREPORTCOMPARECOL_PREVYEAR" localSheetId="0">FALSE</definedName>
    <definedName name="QBREPORTCOMPARECOL_PYDIFF" localSheetId="0">FALSE</definedName>
    <definedName name="QBREPORTCOMPARECOL_PYPCT" localSheetId="0">FALSE</definedName>
    <definedName name="QBREPORTCOMPARECOL_QTY" localSheetId="0">FALSE</definedName>
    <definedName name="QBREPORTCOMPARECOL_RATE" localSheetId="0">FALSE</definedName>
    <definedName name="QBREPORTCOMPARECOL_TRIPBILLEDMILES" localSheetId="0">FALSE</definedName>
    <definedName name="QBREPORTCOMPARECOL_TRIPBILLINGAMOUNT" localSheetId="0">FALSE</definedName>
    <definedName name="QBREPORTCOMPARECOL_TRIPMILES" localSheetId="0">FALSE</definedName>
    <definedName name="QBREPORTCOMPARECOL_TRIPNOTBILLABLEMILES" localSheetId="0">FALSE</definedName>
    <definedName name="QBREPORTCOMPARECOL_TRIPTAXDEDUCTIBLEAMOUNT" localSheetId="0">FALSE</definedName>
    <definedName name="QBREPORTCOMPARECOL_TRIPUNBILLEDMILES" localSheetId="0">FALSE</definedName>
    <definedName name="QBREPORTCOMPARECOL_YTD" localSheetId="0">FALSE</definedName>
    <definedName name="QBREPORTCOMPARECOL_YTDBUDGET" localSheetId="0">FALSE</definedName>
    <definedName name="QBREPORTCOMPARECOL_YTDPCT" localSheetId="0">FALSE</definedName>
    <definedName name="QBREPORTROWAXIS" localSheetId="0">12</definedName>
    <definedName name="QBREPORTSUBCOLAXIS" localSheetId="0">0</definedName>
    <definedName name="QBREPORTTYPE" localSheetId="0">61</definedName>
    <definedName name="QBROWHEADERS" localSheetId="0">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77" i="1" l="1"/>
  <c r="D576" i="1"/>
  <c r="D571" i="1"/>
  <c r="D570" i="1"/>
  <c r="D569" i="1"/>
  <c r="D568" i="1"/>
  <c r="I565" i="1" l="1"/>
  <c r="D562" i="1"/>
  <c r="D560" i="1"/>
  <c r="I557" i="1" l="1"/>
  <c r="D556" i="1"/>
  <c r="D555" i="1"/>
  <c r="D552" i="1"/>
  <c r="D551" i="1"/>
  <c r="I548" i="1"/>
  <c r="D544" i="1" l="1"/>
  <c r="D537" i="1"/>
  <c r="I534" i="1" l="1"/>
  <c r="D533" i="1"/>
  <c r="I528" i="1"/>
  <c r="D509" i="1" l="1"/>
  <c r="D506" i="1" l="1"/>
  <c r="I507" i="1" s="1"/>
  <c r="D500" i="1" l="1"/>
  <c r="D498" i="1"/>
  <c r="I500" i="1" s="1"/>
  <c r="D496" i="1" l="1"/>
  <c r="D495" i="1"/>
  <c r="D494" i="1"/>
  <c r="I496" i="1" s="1"/>
  <c r="I471" i="1" l="1"/>
  <c r="I481" i="1"/>
  <c r="D483" i="1" l="1"/>
  <c r="I491" i="1" s="1"/>
  <c r="D456" i="1" l="1"/>
  <c r="I463" i="1" s="1"/>
  <c r="D454" i="1" l="1"/>
  <c r="D451" i="1"/>
  <c r="D447" i="1" l="1"/>
  <c r="I454" i="1" s="1"/>
  <c r="D443" i="1" l="1"/>
  <c r="D442" i="1"/>
  <c r="D441" i="1"/>
  <c r="I446" i="1" s="1"/>
  <c r="D432" i="1" l="1"/>
  <c r="D431" i="1"/>
  <c r="D429" i="1"/>
  <c r="I438" i="1" s="1"/>
  <c r="D428" i="1" l="1"/>
  <c r="D424" i="1" l="1"/>
  <c r="I428" i="1" s="1"/>
  <c r="I427" i="1" l="1"/>
  <c r="I408" i="1"/>
  <c r="D400" i="1" l="1"/>
  <c r="D394" i="1"/>
  <c r="D389" i="1" l="1"/>
  <c r="I401" i="1" s="1"/>
  <c r="D230" i="1" l="1"/>
  <c r="I387" i="1" l="1"/>
  <c r="I377" i="1" l="1"/>
  <c r="I365" i="1" l="1"/>
  <c r="D352" i="1" l="1"/>
  <c r="D351" i="1"/>
  <c r="I356" i="1" s="1"/>
  <c r="I341" i="1" l="1"/>
  <c r="I337" i="1" l="1"/>
  <c r="I328" i="1"/>
  <c r="D313" i="1" l="1"/>
  <c r="D319" i="1"/>
  <c r="I323" i="1"/>
  <c r="D307" i="1" l="1"/>
  <c r="D306" i="1"/>
  <c r="I312" i="1" s="1"/>
  <c r="D296" i="1" l="1"/>
  <c r="D295" i="1"/>
  <c r="D297" i="1" l="1"/>
  <c r="I303" i="1" s="1"/>
  <c r="E594" i="1" l="1"/>
  <c r="I289" i="1"/>
  <c r="I280" i="1"/>
  <c r="I273" i="1"/>
  <c r="I247" i="1" l="1"/>
  <c r="I231" i="1"/>
  <c r="I225" i="1"/>
  <c r="I220" i="1"/>
  <c r="I67" i="1"/>
  <c r="I164" i="1" l="1"/>
  <c r="D197" i="1"/>
  <c r="D191" i="1"/>
  <c r="D188" i="1"/>
  <c r="D187" i="1"/>
  <c r="I184" i="1"/>
  <c r="I55" i="1"/>
  <c r="I151" i="1"/>
  <c r="I136" i="1"/>
  <c r="I126" i="1"/>
  <c r="I115" i="1"/>
  <c r="I91" i="1"/>
  <c r="I26" i="1"/>
  <c r="I202" i="1" l="1"/>
  <c r="D594" i="1"/>
  <c r="F3" i="1"/>
  <c r="F4" i="1" l="1"/>
  <c r="F5" i="1" s="1"/>
  <c r="F6" i="1" s="1"/>
  <c r="F7" i="1" s="1"/>
  <c r="F8" i="1" s="1"/>
  <c r="F9" i="1" s="1"/>
  <c r="F10" i="1" s="1"/>
  <c r="F11" i="1" s="1"/>
  <c r="F12" i="1" s="1"/>
  <c r="F13" i="1" s="1"/>
  <c r="F14" i="1" s="1"/>
  <c r="F15" i="1" s="1"/>
  <c r="F16" i="1" s="1"/>
  <c r="F17" i="1" s="1"/>
  <c r="F18" i="1" s="1"/>
  <c r="F19" i="1" s="1"/>
  <c r="F20" i="1" s="1"/>
  <c r="F21" i="1" s="1"/>
  <c r="F22" i="1" s="1"/>
  <c r="F23" i="1" s="1"/>
  <c r="F24" i="1" s="1"/>
  <c r="F25" i="1" s="1"/>
  <c r="F26" i="1" s="1"/>
  <c r="F27" i="1" s="1"/>
  <c r="F28" i="1" s="1"/>
  <c r="F29" i="1" s="1"/>
  <c r="F30" i="1" s="1"/>
  <c r="F31" i="1" s="1"/>
  <c r="F32" i="1" s="1"/>
  <c r="F33" i="1" s="1"/>
  <c r="F34" i="1" s="1"/>
  <c r="F35" i="1" s="1"/>
  <c r="F36" i="1" s="1"/>
  <c r="F37" i="1" s="1"/>
  <c r="F38" i="1" s="1"/>
  <c r="F39" i="1" s="1"/>
  <c r="F40" i="1" s="1"/>
  <c r="F41" i="1" s="1"/>
  <c r="F42" i="1" s="1"/>
  <c r="F43" i="1" s="1"/>
  <c r="F44" i="1" s="1"/>
  <c r="F45" i="1" s="1"/>
  <c r="F46" i="1" s="1"/>
  <c r="F47" i="1" s="1"/>
  <c r="F48" i="1" s="1"/>
  <c r="F49" i="1" s="1"/>
  <c r="F50" i="1" s="1"/>
  <c r="F51" i="1" s="1"/>
  <c r="F52" i="1" s="1"/>
  <c r="F53" i="1" s="1"/>
  <c r="F54" i="1" s="1"/>
  <c r="F55" i="1" s="1"/>
  <c r="F56" i="1" s="1"/>
  <c r="F57" i="1" s="1"/>
  <c r="F58" i="1" s="1"/>
  <c r="F59" i="1" s="1"/>
  <c r="F60" i="1" s="1"/>
  <c r="F61" i="1" s="1"/>
  <c r="F62" i="1" s="1"/>
  <c r="F63" i="1" s="1"/>
  <c r="F64" i="1" s="1"/>
  <c r="F65" i="1" s="1"/>
  <c r="F66" i="1" s="1"/>
  <c r="F67" i="1" s="1"/>
  <c r="F68" i="1" s="1"/>
  <c r="F69" i="1" s="1"/>
  <c r="F70" i="1" s="1"/>
  <c r="F71" i="1" s="1"/>
  <c r="F72" i="1" s="1"/>
  <c r="F73" i="1" s="1"/>
  <c r="F74" i="1" s="1"/>
  <c r="F75" i="1" s="1"/>
  <c r="F76" i="1" s="1"/>
  <c r="F77" i="1" s="1"/>
  <c r="F78" i="1" s="1"/>
  <c r="F79" i="1" s="1"/>
  <c r="F80" i="1" s="1"/>
  <c r="F81" i="1" s="1"/>
  <c r="F82" i="1" s="1"/>
  <c r="F83" i="1" s="1"/>
  <c r="F84" i="1" s="1"/>
  <c r="F85" i="1" s="1"/>
  <c r="F86" i="1" s="1"/>
  <c r="F87" i="1" s="1"/>
  <c r="F88" i="1" s="1"/>
  <c r="F89" i="1" s="1"/>
  <c r="F90" i="1" s="1"/>
  <c r="F91" i="1" s="1"/>
  <c r="F92" i="1" s="1"/>
  <c r="F93" i="1" s="1"/>
  <c r="F94" i="1" s="1"/>
  <c r="F95" i="1" s="1"/>
  <c r="F96" i="1" s="1"/>
  <c r="F97" i="1" s="1"/>
  <c r="F98" i="1" s="1"/>
  <c r="F99" i="1" s="1"/>
  <c r="F100" i="1" s="1"/>
  <c r="F101" i="1" s="1"/>
  <c r="F102" i="1" s="1"/>
  <c r="F103" i="1" s="1"/>
  <c r="F104" i="1" s="1"/>
  <c r="F105" i="1" s="1"/>
  <c r="F106" i="1" s="1"/>
  <c r="F107" i="1" s="1"/>
  <c r="F108" i="1" s="1"/>
  <c r="F109" i="1" s="1"/>
  <c r="F110" i="1" s="1"/>
  <c r="F111" i="1" s="1"/>
  <c r="F112" i="1" s="1"/>
  <c r="F113" i="1" s="1"/>
  <c r="F114" i="1" s="1"/>
  <c r="F115" i="1" s="1"/>
  <c r="F116" i="1" s="1"/>
  <c r="F117" i="1" s="1"/>
  <c r="F118" i="1" s="1"/>
  <c r="F119" i="1" s="1"/>
  <c r="F120" i="1" s="1"/>
  <c r="F121" i="1" s="1"/>
  <c r="F122" i="1" s="1"/>
  <c r="F123" i="1" s="1"/>
  <c r="F124" i="1" s="1"/>
  <c r="F125" i="1" s="1"/>
  <c r="F126" i="1" s="1"/>
  <c r="F127" i="1" s="1"/>
  <c r="F128" i="1" s="1"/>
  <c r="F129" i="1" s="1"/>
  <c r="F130" i="1" s="1"/>
  <c r="F131" i="1" s="1"/>
  <c r="F132" i="1" s="1"/>
  <c r="F133" i="1" s="1"/>
  <c r="F134" i="1" s="1"/>
  <c r="F135" i="1" s="1"/>
  <c r="F136" i="1" s="1"/>
  <c r="F137" i="1" s="1"/>
  <c r="F138" i="1" s="1"/>
  <c r="F139" i="1" s="1"/>
  <c r="F140" i="1" s="1"/>
  <c r="F141" i="1" s="1"/>
  <c r="F142" i="1" s="1"/>
  <c r="F143" i="1" s="1"/>
  <c r="F144" i="1" s="1"/>
  <c r="F145" i="1" s="1"/>
  <c r="F146" i="1" s="1"/>
  <c r="F147" i="1" s="1"/>
  <c r="F148" i="1" s="1"/>
  <c r="F149" i="1" s="1"/>
  <c r="F150" i="1" s="1"/>
  <c r="F151" i="1" s="1"/>
  <c r="F152" i="1" s="1"/>
  <c r="F153" i="1" s="1"/>
  <c r="F154" i="1" s="1"/>
  <c r="F155" i="1" s="1"/>
  <c r="F156" i="1" s="1"/>
  <c r="F157" i="1" s="1"/>
  <c r="F158" i="1" s="1"/>
  <c r="F159" i="1" s="1"/>
  <c r="F160" i="1" s="1"/>
  <c r="F161" i="1" s="1"/>
  <c r="F162" i="1" s="1"/>
  <c r="F163" i="1" s="1"/>
  <c r="F164" i="1" s="1"/>
  <c r="F165" i="1" s="1"/>
  <c r="F166" i="1" s="1"/>
  <c r="F167" i="1" s="1"/>
  <c r="F168" i="1" s="1"/>
  <c r="F169" i="1" s="1"/>
  <c r="F170" i="1" s="1"/>
  <c r="F171" i="1" s="1"/>
  <c r="F172" i="1" s="1"/>
  <c r="F173" i="1" s="1"/>
  <c r="F174" i="1" s="1"/>
  <c r="F175" i="1" s="1"/>
  <c r="F176" i="1" s="1"/>
  <c r="F177" i="1" s="1"/>
  <c r="F178" i="1" s="1"/>
  <c r="F179" i="1" s="1"/>
  <c r="F180" i="1" s="1"/>
  <c r="F181" i="1" s="1"/>
  <c r="F182" i="1" s="1"/>
  <c r="F183" i="1" s="1"/>
  <c r="F184" i="1" s="1"/>
  <c r="F185" i="1" s="1"/>
  <c r="F186" i="1" s="1"/>
  <c r="F187" i="1" s="1"/>
  <c r="F188" i="1" s="1"/>
  <c r="F189" i="1" s="1"/>
  <c r="F190" i="1" s="1"/>
  <c r="F191" i="1" s="1"/>
  <c r="F192" i="1" s="1"/>
  <c r="F193" i="1" s="1"/>
  <c r="F194" i="1" s="1"/>
  <c r="F195" i="1" s="1"/>
  <c r="F196" i="1" s="1"/>
  <c r="F197" i="1" s="1"/>
  <c r="F198" i="1" s="1"/>
  <c r="F199" i="1" s="1"/>
  <c r="F200" i="1" s="1"/>
  <c r="F201" i="1" s="1"/>
  <c r="F202" i="1" s="1"/>
  <c r="F203" i="1" s="1"/>
  <c r="F204" i="1" s="1"/>
  <c r="F205" i="1" s="1"/>
  <c r="F206" i="1" s="1"/>
  <c r="F207" i="1" s="1"/>
  <c r="F208" i="1" s="1"/>
  <c r="F209" i="1" s="1"/>
  <c r="F210" i="1" s="1"/>
  <c r="F211" i="1" s="1"/>
  <c r="F212" i="1" s="1"/>
  <c r="F213" i="1" s="1"/>
  <c r="F214" i="1" s="1"/>
  <c r="F215" i="1" s="1"/>
  <c r="F216" i="1" s="1"/>
  <c r="F217" i="1" s="1"/>
  <c r="F218" i="1" s="1"/>
  <c r="F219" i="1" s="1"/>
  <c r="F220" i="1" s="1"/>
  <c r="F221" i="1" s="1"/>
  <c r="F222" i="1" s="1"/>
  <c r="F223" i="1" s="1"/>
  <c r="F224" i="1" s="1"/>
  <c r="F225" i="1" s="1"/>
  <c r="F226" i="1" s="1"/>
  <c r="F227" i="1" s="1"/>
  <c r="F228" i="1" s="1"/>
  <c r="F229" i="1" s="1"/>
  <c r="F230" i="1" l="1"/>
  <c r="F231" i="1" s="1"/>
  <c r="F232" i="1" s="1"/>
  <c r="F233" i="1" s="1"/>
  <c r="F234" i="1" s="1"/>
  <c r="F235" i="1" s="1"/>
  <c r="F236" i="1" s="1"/>
  <c r="F237" i="1" s="1"/>
  <c r="F238" i="1" s="1"/>
  <c r="F239" i="1" s="1"/>
  <c r="F240" i="1" s="1"/>
  <c r="F241" i="1" s="1"/>
  <c r="F242" i="1" s="1"/>
  <c r="F243" i="1" s="1"/>
  <c r="F244" i="1" s="1"/>
  <c r="F245" i="1" s="1"/>
  <c r="F246" i="1" s="1"/>
  <c r="F247" i="1" s="1"/>
  <c r="F248" i="1" s="1"/>
  <c r="F249" i="1" s="1"/>
  <c r="F250" i="1" s="1"/>
  <c r="F251" i="1" s="1"/>
  <c r="F252" i="1" s="1"/>
  <c r="F253" i="1" s="1"/>
  <c r="F254" i="1" s="1"/>
  <c r="F255" i="1" s="1"/>
  <c r="F256" i="1" s="1"/>
  <c r="F257" i="1" s="1"/>
  <c r="F258" i="1" s="1"/>
  <c r="F259" i="1" s="1"/>
  <c r="F260" i="1" s="1"/>
  <c r="F261" i="1" s="1"/>
  <c r="F262" i="1" s="1"/>
  <c r="F263" i="1" s="1"/>
  <c r="F264" i="1" s="1"/>
  <c r="F265" i="1" s="1"/>
  <c r="F266" i="1" s="1"/>
  <c r="F267" i="1" s="1"/>
  <c r="F268" i="1" s="1"/>
  <c r="F269" i="1" s="1"/>
  <c r="F270" i="1" s="1"/>
  <c r="F271" i="1" s="1"/>
  <c r="F272" i="1" s="1"/>
  <c r="F273" i="1" s="1"/>
  <c r="F274" i="1" s="1"/>
  <c r="F275" i="1" s="1"/>
  <c r="F276" i="1" s="1"/>
  <c r="F277" i="1" s="1"/>
  <c r="F278" i="1" s="1"/>
  <c r="F279" i="1" s="1"/>
  <c r="F280" i="1" s="1"/>
  <c r="F281" i="1" s="1"/>
  <c r="F282" i="1" s="1"/>
  <c r="F283" i="1" s="1"/>
  <c r="F284" i="1" s="1"/>
  <c r="F285" i="1" s="1"/>
  <c r="F286" i="1" s="1"/>
  <c r="F287" i="1" s="1"/>
  <c r="F288" i="1" s="1"/>
  <c r="F289" i="1" s="1"/>
  <c r="F290" i="1" s="1"/>
  <c r="F291" i="1" s="1"/>
  <c r="F292" i="1" s="1"/>
  <c r="F293" i="1" s="1"/>
  <c r="F294" i="1" s="1"/>
  <c r="F295" i="1" s="1"/>
  <c r="F296" i="1" s="1"/>
  <c r="F297" i="1" s="1"/>
  <c r="F298" i="1" s="1"/>
  <c r="F299" i="1" s="1"/>
  <c r="F300" i="1" s="1"/>
  <c r="F301" i="1" s="1"/>
  <c r="F302" i="1" s="1"/>
  <c r="F303" i="1" s="1"/>
  <c r="F304" i="1" s="1"/>
  <c r="F305" i="1" s="1"/>
  <c r="F306" i="1" s="1"/>
  <c r="F307" i="1" s="1"/>
  <c r="F308" i="1" s="1"/>
  <c r="F309" i="1" s="1"/>
  <c r="F310" i="1" s="1"/>
  <c r="F311" i="1" s="1"/>
  <c r="F312" i="1" s="1"/>
  <c r="F313" i="1" s="1"/>
  <c r="F314" i="1" s="1"/>
  <c r="F315" i="1" s="1"/>
  <c r="F316" i="1" s="1"/>
  <c r="F317" i="1" s="1"/>
  <c r="F318" i="1" s="1"/>
  <c r="F319" i="1" s="1"/>
  <c r="F320" i="1" s="1"/>
  <c r="F321" i="1" s="1"/>
  <c r="F322" i="1" s="1"/>
  <c r="F323" i="1" s="1"/>
  <c r="F324" i="1" s="1"/>
  <c r="F325" i="1" s="1"/>
  <c r="F326" i="1" s="1"/>
  <c r="F327" i="1" s="1"/>
  <c r="F328" i="1" s="1"/>
  <c r="F329" i="1" s="1"/>
  <c r="F330" i="1" s="1"/>
  <c r="F331" i="1" s="1"/>
  <c r="F332" i="1" s="1"/>
  <c r="F333" i="1" s="1"/>
  <c r="F334" i="1" s="1"/>
  <c r="F335" i="1" s="1"/>
  <c r="F336" i="1" s="1"/>
  <c r="F337" i="1" s="1"/>
  <c r="F338" i="1" s="1"/>
  <c r="F339" i="1" s="1"/>
  <c r="F340" i="1" s="1"/>
  <c r="F341" i="1" s="1"/>
  <c r="F342" i="1" s="1"/>
  <c r="F343" i="1" s="1"/>
  <c r="F344" i="1" s="1"/>
  <c r="F345" i="1" s="1"/>
  <c r="F346" i="1" s="1"/>
  <c r="F347" i="1" s="1"/>
  <c r="F348" i="1" s="1"/>
  <c r="F349" i="1" s="1"/>
  <c r="F350" i="1" s="1"/>
  <c r="F351" i="1" s="1"/>
  <c r="F352" i="1" s="1"/>
  <c r="F353" i="1" s="1"/>
  <c r="F354" i="1" s="1"/>
  <c r="F355" i="1" s="1"/>
  <c r="F356" i="1" s="1"/>
  <c r="F357" i="1" s="1"/>
  <c r="F358" i="1" s="1"/>
  <c r="F359" i="1" s="1"/>
  <c r="F360" i="1" s="1"/>
  <c r="F361" i="1" s="1"/>
  <c r="F362" i="1" s="1"/>
  <c r="F363" i="1" s="1"/>
  <c r="F364" i="1" s="1"/>
  <c r="F365" i="1" s="1"/>
  <c r="F366" i="1" s="1"/>
  <c r="F367" i="1" l="1"/>
  <c r="F368" i="1" s="1"/>
  <c r="F369" i="1" s="1"/>
  <c r="F370" i="1" s="1"/>
  <c r="F371" i="1" s="1"/>
  <c r="F372" i="1" s="1"/>
  <c r="F373" i="1" s="1"/>
  <c r="F374" i="1" s="1"/>
  <c r="F375" i="1" s="1"/>
  <c r="F376" i="1" s="1"/>
  <c r="F377" i="1" l="1"/>
  <c r="F378" i="1" s="1"/>
  <c r="F379" i="1" l="1"/>
  <c r="F380" i="1" s="1"/>
  <c r="F381" i="1" s="1"/>
  <c r="F382" i="1" s="1"/>
  <c r="F383" i="1" s="1"/>
  <c r="F384" i="1" s="1"/>
  <c r="F385" i="1" s="1"/>
  <c r="F386" i="1" s="1"/>
  <c r="F387" i="1" s="1"/>
  <c r="F388" i="1" s="1"/>
  <c r="F389" i="1" s="1"/>
  <c r="F390" i="1" s="1"/>
  <c r="F391" i="1" s="1"/>
  <c r="F392" i="1" l="1"/>
  <c r="F393" i="1" s="1"/>
  <c r="F394" i="1" s="1"/>
  <c r="F395" i="1" s="1"/>
  <c r="F396" i="1" s="1"/>
  <c r="F397" i="1" s="1"/>
  <c r="F398" i="1" s="1"/>
  <c r="F399" i="1" s="1"/>
  <c r="F400" i="1" s="1"/>
  <c r="F401" i="1" s="1"/>
  <c r="F402" i="1" s="1"/>
  <c r="F403" i="1" s="1"/>
  <c r="F404" i="1" s="1"/>
  <c r="F405" i="1" s="1"/>
  <c r="F406" i="1" s="1"/>
  <c r="F407" i="1" s="1"/>
  <c r="F408" i="1" s="1"/>
  <c r="F409" i="1" s="1"/>
  <c r="F410" i="1" s="1"/>
  <c r="F411" i="1" s="1"/>
  <c r="F412" i="1" s="1"/>
  <c r="F413" i="1" s="1"/>
  <c r="F414" i="1" s="1"/>
  <c r="F415" i="1" s="1"/>
  <c r="F416" i="1" s="1"/>
  <c r="F417" i="1" s="1"/>
  <c r="F418" i="1" s="1"/>
  <c r="F419" i="1" s="1"/>
  <c r="F420" i="1" s="1"/>
  <c r="F421" i="1" s="1"/>
  <c r="F422" i="1" s="1"/>
  <c r="F423" i="1" s="1"/>
  <c r="F424" i="1" s="1"/>
  <c r="F425" i="1" s="1"/>
  <c r="F426" i="1" s="1"/>
  <c r="F427" i="1" s="1"/>
  <c r="F428" i="1" s="1"/>
  <c r="F429" i="1" s="1"/>
  <c r="F430" i="1" s="1"/>
  <c r="F431" i="1" s="1"/>
  <c r="F432" i="1" s="1"/>
  <c r="F433" i="1" l="1"/>
  <c r="F434" i="1" s="1"/>
  <c r="F435" i="1" s="1"/>
  <c r="F436" i="1" s="1"/>
  <c r="F437" i="1" s="1"/>
  <c r="F438" i="1" s="1"/>
  <c r="F439" i="1" s="1"/>
  <c r="F440" i="1" s="1"/>
  <c r="F441" i="1" s="1"/>
  <c r="F442" i="1" s="1"/>
  <c r="F443" i="1" s="1"/>
  <c r="F444" i="1" s="1"/>
  <c r="F445" i="1" s="1"/>
  <c r="F446" i="1" s="1"/>
  <c r="F447" i="1" s="1"/>
  <c r="F448" i="1" s="1"/>
  <c r="F449" i="1" s="1"/>
  <c r="F450" i="1" s="1"/>
  <c r="F451" i="1" s="1"/>
  <c r="F452" i="1" s="1"/>
  <c r="F453" i="1" s="1"/>
  <c r="F454" i="1" s="1"/>
  <c r="F455" i="1" s="1"/>
  <c r="F456" i="1" s="1"/>
  <c r="F457" i="1" s="1"/>
  <c r="F458" i="1" s="1"/>
  <c r="F459" i="1" s="1"/>
  <c r="F460" i="1" s="1"/>
  <c r="F461" i="1" s="1"/>
  <c r="F462" i="1" s="1"/>
  <c r="F463" i="1" s="1"/>
  <c r="F464" i="1" s="1"/>
  <c r="F465" i="1" s="1"/>
  <c r="F466" i="1" s="1"/>
  <c r="F467" i="1" s="1"/>
  <c r="F468" i="1" s="1"/>
  <c r="F469" i="1" s="1"/>
  <c r="F470" i="1" s="1"/>
  <c r="F471" i="1" s="1"/>
  <c r="F472" i="1" s="1"/>
  <c r="F473" i="1" s="1"/>
  <c r="F474" i="1" s="1"/>
  <c r="F475" i="1" s="1"/>
  <c r="F476" i="1" s="1"/>
  <c r="F477" i="1" s="1"/>
  <c r="F478" i="1" l="1"/>
  <c r="F479" i="1" s="1"/>
  <c r="F480" i="1" s="1"/>
  <c r="F481" i="1" l="1"/>
  <c r="F482" i="1" s="1"/>
  <c r="F483" i="1" s="1"/>
  <c r="F484" i="1" s="1"/>
  <c r="F485" i="1" s="1"/>
  <c r="F486" i="1" s="1"/>
  <c r="F487" i="1" s="1"/>
  <c r="F488" i="1" s="1"/>
  <c r="F489" i="1" s="1"/>
  <c r="F490" i="1" s="1"/>
  <c r="F491" i="1" s="1"/>
  <c r="F492" i="1" s="1"/>
  <c r="F493" i="1" s="1"/>
  <c r="F494" i="1" l="1"/>
  <c r="F495" i="1" s="1"/>
  <c r="F496" i="1" s="1"/>
  <c r="F497" i="1" s="1"/>
  <c r="F498" i="1" s="1"/>
  <c r="F499" i="1" s="1"/>
  <c r="F500" i="1" s="1"/>
  <c r="F501" i="1" s="1"/>
  <c r="F502" i="1" s="1"/>
  <c r="F503" i="1" s="1"/>
  <c r="F504" i="1" s="1"/>
  <c r="F505" i="1" s="1"/>
  <c r="F506" i="1" s="1"/>
  <c r="F507" i="1" s="1"/>
  <c r="F508" i="1" s="1"/>
  <c r="F509" i="1" s="1"/>
  <c r="F510" i="1" s="1"/>
  <c r="F511" i="1" s="1"/>
  <c r="F512" i="1" s="1"/>
  <c r="F513" i="1" s="1"/>
  <c r="F514" i="1" s="1"/>
  <c r="F515" i="1" s="1"/>
  <c r="F516" i="1" s="1"/>
  <c r="F517" i="1" s="1"/>
  <c r="F518" i="1" s="1"/>
  <c r="F519" i="1" s="1"/>
  <c r="F520" i="1" s="1"/>
  <c r="F521" i="1" s="1"/>
  <c r="F522" i="1" s="1"/>
  <c r="F523" i="1" s="1"/>
  <c r="F524" i="1" s="1"/>
  <c r="F525" i="1" s="1"/>
  <c r="F526" i="1" s="1"/>
  <c r="F527" i="1" s="1"/>
  <c r="F528" i="1" s="1"/>
  <c r="F529" i="1" l="1"/>
  <c r="F530" i="1" s="1"/>
  <c r="F531" i="1" s="1"/>
  <c r="F532" i="1" s="1"/>
  <c r="F533" i="1" s="1"/>
  <c r="F534" i="1" s="1"/>
  <c r="F535" i="1" s="1"/>
  <c r="F536" i="1" s="1"/>
  <c r="F537" i="1" s="1"/>
  <c r="F538" i="1" s="1"/>
  <c r="F539" i="1" s="1"/>
  <c r="F540" i="1" s="1"/>
  <c r="F541" i="1" s="1"/>
  <c r="F542" i="1" s="1"/>
  <c r="F543" i="1" s="1"/>
  <c r="F544" i="1" s="1"/>
  <c r="F545" i="1" s="1"/>
  <c r="F546" i="1" s="1"/>
  <c r="F547" i="1" s="1"/>
  <c r="F548" i="1" s="1"/>
  <c r="F549" i="1" s="1"/>
  <c r="F550" i="1" l="1"/>
  <c r="F551" i="1" s="1"/>
  <c r="F552" i="1" l="1"/>
  <c r="F553" i="1" s="1"/>
  <c r="F554" i="1" s="1"/>
  <c r="F555" i="1" s="1"/>
  <c r="F556" i="1" s="1"/>
  <c r="F557" i="1" s="1"/>
  <c r="F558" i="1" s="1"/>
  <c r="F559" i="1" l="1"/>
  <c r="F560" i="1" s="1"/>
  <c r="F561" i="1" s="1"/>
  <c r="F562" i="1" s="1"/>
  <c r="F563" i="1" s="1"/>
  <c r="F564" i="1" s="1"/>
  <c r="F565" i="1" s="1"/>
  <c r="F566" i="1" s="1"/>
  <c r="F567" i="1" l="1"/>
  <c r="F568" i="1" s="1"/>
  <c r="F569" i="1" s="1"/>
  <c r="F570" i="1" s="1"/>
  <c r="F571" i="1" s="1"/>
  <c r="F572" i="1" s="1"/>
  <c r="F573" i="1" s="1"/>
  <c r="F574" i="1" s="1"/>
  <c r="F575" i="1" s="1"/>
  <c r="F576" i="1" s="1"/>
  <c r="F577" i="1" s="1"/>
  <c r="F578" i="1" s="1"/>
  <c r="F579" i="1" s="1"/>
  <c r="F580" i="1" s="1"/>
  <c r="F581" i="1" s="1"/>
  <c r="F582" i="1" s="1"/>
  <c r="F583" i="1" s="1"/>
  <c r="F584" i="1" s="1"/>
  <c r="F585" i="1" s="1"/>
  <c r="F586" i="1" s="1"/>
  <c r="F587" i="1" s="1"/>
  <c r="F588" i="1" s="1"/>
  <c r="F589" i="1" s="1"/>
  <c r="F590" i="1" s="1"/>
  <c r="F591" i="1" s="1"/>
  <c r="F592" i="1" s="1"/>
  <c r="F593" i="1" s="1"/>
</calcChain>
</file>

<file path=xl/sharedStrings.xml><?xml version="1.0" encoding="utf-8"?>
<sst xmlns="http://schemas.openxmlformats.org/spreadsheetml/2006/main" count="1560" uniqueCount="593">
  <si>
    <t xml:space="preserve">التاريخ </t>
  </si>
  <si>
    <t>رقم الكشف</t>
  </si>
  <si>
    <t>البيان</t>
  </si>
  <si>
    <t xml:space="preserve">المنصرف </t>
  </si>
  <si>
    <t xml:space="preserve">المستلم </t>
  </si>
  <si>
    <t xml:space="preserve">الرصيد </t>
  </si>
  <si>
    <t xml:space="preserve">ملاحظات </t>
  </si>
  <si>
    <t xml:space="preserve">توقيع الادارة المالية </t>
  </si>
  <si>
    <t>.................................</t>
  </si>
  <si>
    <t>.........................</t>
  </si>
  <si>
    <t>توقيع صاحب العهدة</t>
  </si>
  <si>
    <t>تسوية عهدة / هاني القاياتي</t>
  </si>
  <si>
    <t>محمد علي حي</t>
  </si>
  <si>
    <t>مرافق</t>
  </si>
  <si>
    <t xml:space="preserve">احمد علي </t>
  </si>
  <si>
    <t xml:space="preserve">واصل ابراهيم </t>
  </si>
  <si>
    <t>حسان وسيد حي</t>
  </si>
  <si>
    <t xml:space="preserve">صبري مجلس المدينة </t>
  </si>
  <si>
    <t>نجارين الحي</t>
  </si>
  <si>
    <t>حرفوش للتكسير</t>
  </si>
  <si>
    <t>ابراهيم حي</t>
  </si>
  <si>
    <t>حسان حي</t>
  </si>
  <si>
    <t>حرفوش الحي</t>
  </si>
  <si>
    <t>عزت وفواد للخلاطة</t>
  </si>
  <si>
    <t>سواق مجلس المدينة</t>
  </si>
  <si>
    <t>حي بيد جمال البنا</t>
  </si>
  <si>
    <t>مجلس المدينة</t>
  </si>
  <si>
    <t>وصلات اللودر من مجلس المدينة</t>
  </si>
  <si>
    <t>حي للخشب وبرويطة وهزازات</t>
  </si>
  <si>
    <t>سيد حي عمدان الدور الثالث</t>
  </si>
  <si>
    <t xml:space="preserve">حرفوش </t>
  </si>
  <si>
    <t>حي بيد يوسف كشري</t>
  </si>
  <si>
    <t xml:space="preserve">سيد حي </t>
  </si>
  <si>
    <t>حسان حي بيد الحاج احمد كشري</t>
  </si>
  <si>
    <t xml:space="preserve">ابراهيم وحسان حي </t>
  </si>
  <si>
    <t>محسن سواق مجلس المدينة</t>
  </si>
  <si>
    <t>خالد سواق مجلس المدينة</t>
  </si>
  <si>
    <t>محمد علي وناصر الحي</t>
  </si>
  <si>
    <t>سيد حي عمدان وسقف</t>
  </si>
  <si>
    <t xml:space="preserve">عزت وفواد  </t>
  </si>
  <si>
    <t>جواكت ابراهيم وحسان ومحمد علي وناصر</t>
  </si>
  <si>
    <t>تكسير</t>
  </si>
  <si>
    <t>محمد كشري</t>
  </si>
  <si>
    <t>جمال البنا</t>
  </si>
  <si>
    <t>حساب السقف كامل + لمبة للنجار وخلاطة وسلك + 3 لفات خرطوم</t>
  </si>
  <si>
    <t>حي خشب عمرو</t>
  </si>
  <si>
    <t>تشوين سقف + عمدان</t>
  </si>
  <si>
    <t>سيد حي</t>
  </si>
  <si>
    <t>صحفي</t>
  </si>
  <si>
    <t>حلاوة الحداد</t>
  </si>
  <si>
    <t>الحاج احمد يوم ....... المنشية</t>
  </si>
  <si>
    <t>حسام لودر امام علي كشري</t>
  </si>
  <si>
    <t xml:space="preserve">عزت وفواد بيد حسان عيدية </t>
  </si>
  <si>
    <t>اسلام كهربائي مصنعية سقفين</t>
  </si>
  <si>
    <t>حرفوش شاكوش</t>
  </si>
  <si>
    <t>امناء الشرطة</t>
  </si>
  <si>
    <t>طلبات محمود الجمال</t>
  </si>
  <si>
    <t>حداد بيد عمرو كشري</t>
  </si>
  <si>
    <t xml:space="preserve">تشوين لودر </t>
  </si>
  <si>
    <t>جرارات ونضافة لودر</t>
  </si>
  <si>
    <t>تكسير حي</t>
  </si>
  <si>
    <t>ونش نضافة</t>
  </si>
  <si>
    <t>وهبة حديد بيد عمرو كشري ( طرد حديد كان في الحي )</t>
  </si>
  <si>
    <t>نظافة عمال بيد علي كشري</t>
  </si>
  <si>
    <t>حي</t>
  </si>
  <si>
    <t xml:space="preserve">5م بزلت </t>
  </si>
  <si>
    <t>5م رملة</t>
  </si>
  <si>
    <t>ردم ادهم</t>
  </si>
  <si>
    <t xml:space="preserve">حي </t>
  </si>
  <si>
    <t>تصليح باب صاج</t>
  </si>
  <si>
    <t>محسن بطاقة</t>
  </si>
  <si>
    <t>حداد تطليع حديد</t>
  </si>
  <si>
    <t>لودر</t>
  </si>
  <si>
    <t xml:space="preserve">اسلام كهربائي  </t>
  </si>
  <si>
    <t>حداد</t>
  </si>
  <si>
    <t xml:space="preserve">كهربائي وسباكة بيد يوسف كشري </t>
  </si>
  <si>
    <t>اسلام كهربائي</t>
  </si>
  <si>
    <t>بازلت للعمدان</t>
  </si>
  <si>
    <t xml:space="preserve">كهربائي  </t>
  </si>
  <si>
    <t>ونش نضافة الدور</t>
  </si>
  <si>
    <t>سباك</t>
  </si>
  <si>
    <t>غفير</t>
  </si>
  <si>
    <t>مفتاح اتوماتك وشريط لحام + 2 بواط</t>
  </si>
  <si>
    <t>احمد الديان باب صاج</t>
  </si>
  <si>
    <t>اسلام الكهربائي</t>
  </si>
  <si>
    <t>ايمن الحداد</t>
  </si>
  <si>
    <t>ترسيكل</t>
  </si>
  <si>
    <t>فاتورة كهرباء من ايمن عوض الله</t>
  </si>
  <si>
    <t>كهربائي وسباكة الدور الثاني</t>
  </si>
  <si>
    <t>حداد تنظيف الدور</t>
  </si>
  <si>
    <t xml:space="preserve">لودر تشوين 3 ايام </t>
  </si>
  <si>
    <t>خلاطة</t>
  </si>
  <si>
    <t>مفتاح ماتور</t>
  </si>
  <si>
    <t xml:space="preserve">مفتاح اتوماتك والمصنعية </t>
  </si>
  <si>
    <t xml:space="preserve">لودر  </t>
  </si>
  <si>
    <t xml:space="preserve">اسلام الكهربائي الدور الثاني </t>
  </si>
  <si>
    <t>اشرف كشري عطلل ساعتين</t>
  </si>
  <si>
    <t>الخلاطة</t>
  </si>
  <si>
    <t>سواق جرار الحديد</t>
  </si>
  <si>
    <t xml:space="preserve">احمد الحداد لتصليح الباب الصاج </t>
  </si>
  <si>
    <t>لودر 13 ساعة * 250 خلال 3 ايام</t>
  </si>
  <si>
    <t>بازلت عمرو</t>
  </si>
  <si>
    <t>حرطوم للبنا 20 متر بيد بوحة النجار</t>
  </si>
  <si>
    <t>اسلام الكهربائي + 2 لفة خرطوم + بواط</t>
  </si>
  <si>
    <t>مفتاح كهربائي</t>
  </si>
  <si>
    <t>عدد 9 لمبة اضائة</t>
  </si>
  <si>
    <t>حساب ترسيك + موتوسيكل</t>
  </si>
  <si>
    <t>حساب لودر 35 ساعة * 250 ( دورين )</t>
  </si>
  <si>
    <t xml:space="preserve">مشتريات طوب </t>
  </si>
  <si>
    <t>عمرو كشري</t>
  </si>
  <si>
    <t xml:space="preserve">احمد الديان الباب الحديد </t>
  </si>
  <si>
    <t>الصانيعي</t>
  </si>
  <si>
    <t>تجميع جزئي</t>
  </si>
  <si>
    <t>…….</t>
  </si>
  <si>
    <t>………</t>
  </si>
  <si>
    <t>من ح/ خرسانة 2دور</t>
  </si>
  <si>
    <t>مصنعية حداد مسلح</t>
  </si>
  <si>
    <t>اخنلاف مع المقاول تم تحميلها علي الشركة بموافقة الحاج</t>
  </si>
  <si>
    <t>بوحه</t>
  </si>
  <si>
    <t>نائب رئيس مجلس مدينة</t>
  </si>
  <si>
    <t>محمود الجمال</t>
  </si>
  <si>
    <t>باقي ح/جمال البنا -الدور 8 - من اصل مبلغ 14950 - 23الف طوب</t>
  </si>
  <si>
    <t>كشف رقم 1</t>
  </si>
  <si>
    <t>كشف رقم 2</t>
  </si>
  <si>
    <t>مصنعيات وشراء كهرباء</t>
  </si>
  <si>
    <t>مصنعيلت بناء</t>
  </si>
  <si>
    <t>محمد جمال - البنا</t>
  </si>
  <si>
    <t>نظافة الخرسانة</t>
  </si>
  <si>
    <t>ونش</t>
  </si>
  <si>
    <t>ايجار 4ساعات لودر * 250ج</t>
  </si>
  <si>
    <t>زيادة للتكسير</t>
  </si>
  <si>
    <t>مصنعيات مرمات تكسير - حداد</t>
  </si>
  <si>
    <t>تشوين وتحميل عربيات الردم</t>
  </si>
  <si>
    <t>كشف رقم 3</t>
  </si>
  <si>
    <t>2000طوب بلوك</t>
  </si>
  <si>
    <t>3طن اسمنت*2200ج</t>
  </si>
  <si>
    <t>من ح/أبواب حديد وصاج</t>
  </si>
  <si>
    <t>خرسانة للباب الحديد العمومي</t>
  </si>
  <si>
    <t>عمال نظافة للسوق تبع الحي</t>
  </si>
  <si>
    <t xml:space="preserve">2عربية رمل صغيرة </t>
  </si>
  <si>
    <t>أدوات سباكة</t>
  </si>
  <si>
    <t>أدوات كهرباء للاضاءة</t>
  </si>
  <si>
    <t>وجبات فراخ - غذاء صنيعية</t>
  </si>
  <si>
    <t>20الف طوب احمر للسوق</t>
  </si>
  <si>
    <t>طن اسمنت للمحارة</t>
  </si>
  <si>
    <t>عربية رمل صغيرة</t>
  </si>
  <si>
    <t>لمبات اضاءة</t>
  </si>
  <si>
    <t>بطاقة حي</t>
  </si>
  <si>
    <t>كشف رقم 4</t>
  </si>
  <si>
    <t xml:space="preserve">2نقلة رمل </t>
  </si>
  <si>
    <t xml:space="preserve">فؤاد الحي </t>
  </si>
  <si>
    <t>طن اسمنت</t>
  </si>
  <si>
    <t xml:space="preserve">سيد الحي </t>
  </si>
  <si>
    <t xml:space="preserve">دهانات ومصنعيات </t>
  </si>
  <si>
    <t xml:space="preserve">مصنعية سباك </t>
  </si>
  <si>
    <t>كشافات وانارة وكرميات</t>
  </si>
  <si>
    <t xml:space="preserve">طوب احمر - عيد طوب </t>
  </si>
  <si>
    <t>السوق</t>
  </si>
  <si>
    <t xml:space="preserve">ونش </t>
  </si>
  <si>
    <t xml:space="preserve">لودر </t>
  </si>
  <si>
    <t>مشال</t>
  </si>
  <si>
    <t xml:space="preserve">مصنعية محارة </t>
  </si>
  <si>
    <t xml:space="preserve">مصنعيات بناء </t>
  </si>
  <si>
    <t xml:space="preserve">تقطيع نخيل </t>
  </si>
  <si>
    <t xml:space="preserve">اقفال </t>
  </si>
  <si>
    <t xml:space="preserve">دهانات  </t>
  </si>
  <si>
    <t xml:space="preserve">بدون فاتورة </t>
  </si>
  <si>
    <t xml:space="preserve">احمد الديان حدادة </t>
  </si>
  <si>
    <t xml:space="preserve">اسلام الكهربائي </t>
  </si>
  <si>
    <t>كشف رقم 5</t>
  </si>
  <si>
    <t xml:space="preserve">اسلام الكهربائي - مصنعية </t>
  </si>
  <si>
    <t xml:space="preserve">فاتورة أدوات كهربائية </t>
  </si>
  <si>
    <t xml:space="preserve">نقل رمل صغيرة </t>
  </si>
  <si>
    <t>اكرمية تنزيل الاسمنت</t>
  </si>
  <si>
    <t>5ساعات لودر×250ج</t>
  </si>
  <si>
    <t>4ساعات لودر×250ج</t>
  </si>
  <si>
    <t xml:space="preserve">مصنعية بناء محمد جمال </t>
  </si>
  <si>
    <t>اشغلات الحي</t>
  </si>
  <si>
    <t>وليد تنظيم -حي</t>
  </si>
  <si>
    <t>لودر للخرسانة - بيد عمرو كشري</t>
  </si>
  <si>
    <t>4نقلات رمل</t>
  </si>
  <si>
    <t xml:space="preserve">اكرمية للخلاطة لعدم تأجيل العمل </t>
  </si>
  <si>
    <t>احمد الديان حديد السوق</t>
  </si>
  <si>
    <t>كشف رقم 6</t>
  </si>
  <si>
    <t xml:space="preserve">سباك للسوق مصنعيات </t>
  </si>
  <si>
    <t>200طوبه أحمر + المشال للسوق</t>
  </si>
  <si>
    <t xml:space="preserve">عمال نظافة للسوق </t>
  </si>
  <si>
    <t>مصنعيه بناء</t>
  </si>
  <si>
    <t>4.5ساعات لوجر * 250ج</t>
  </si>
  <si>
    <t>تشوين 3 عربيات بازلت + 3 رمل</t>
  </si>
  <si>
    <t xml:space="preserve">عمال نظافه تكسير </t>
  </si>
  <si>
    <t>مصنعيه كهربائي</t>
  </si>
  <si>
    <t>عمال نظافه باقي تكسير</t>
  </si>
  <si>
    <t>مشتريات + مصنعيه كهربائي</t>
  </si>
  <si>
    <t xml:space="preserve">تريسكل سلك رباط </t>
  </si>
  <si>
    <t>أكراميه حديد</t>
  </si>
  <si>
    <t>أدهم كشري</t>
  </si>
  <si>
    <t>سند صرف الخزينه 2524</t>
  </si>
  <si>
    <t>سند صرف الخزينه 2537</t>
  </si>
  <si>
    <t>سند صرف الخزينه 2540</t>
  </si>
  <si>
    <t>سند صرف الخزينه 2551</t>
  </si>
  <si>
    <t>سند صرف الخزينه 2586</t>
  </si>
  <si>
    <t>صبري مجلس المدينة</t>
  </si>
  <si>
    <t xml:space="preserve">محمد علي </t>
  </si>
  <si>
    <t>حرفوش</t>
  </si>
  <si>
    <t>صبري</t>
  </si>
  <si>
    <t xml:space="preserve">إبراهيم </t>
  </si>
  <si>
    <t>حسان</t>
  </si>
  <si>
    <t>عزت و فؤاد</t>
  </si>
  <si>
    <t>كهربائي</t>
  </si>
  <si>
    <t>فؤاد الحي</t>
  </si>
  <si>
    <t xml:space="preserve">الحاج احمد </t>
  </si>
  <si>
    <t>حسام لودر</t>
  </si>
  <si>
    <t>محسن سواق</t>
  </si>
  <si>
    <t>خالد سواق</t>
  </si>
  <si>
    <t>اشرف كشري</t>
  </si>
  <si>
    <t>علي كشري</t>
  </si>
  <si>
    <t>أدهم</t>
  </si>
  <si>
    <t>يوسف كشري</t>
  </si>
  <si>
    <t xml:space="preserve">ايمن عوض الله </t>
  </si>
  <si>
    <t>عمرو بازلت</t>
  </si>
  <si>
    <t xml:space="preserve">عيد </t>
  </si>
  <si>
    <t>وليد تنظيم - حي</t>
  </si>
  <si>
    <t>م / مصطفي</t>
  </si>
  <si>
    <t>فاتوره كهرباء</t>
  </si>
  <si>
    <t>خلاطه</t>
  </si>
  <si>
    <t xml:space="preserve">مصنعيه تزريع حديد الرووف دور 13 </t>
  </si>
  <si>
    <t xml:space="preserve">تشون بازلت و رمله </t>
  </si>
  <si>
    <t xml:space="preserve">اسلام الكهربائي مرفق بكشف </t>
  </si>
  <si>
    <t>الحي</t>
  </si>
  <si>
    <t>مصنعيه اسلام الكهربائي</t>
  </si>
  <si>
    <t>محمد جمال البنا</t>
  </si>
  <si>
    <t>كشف رقم 7</t>
  </si>
  <si>
    <t>كشف رقم 8</t>
  </si>
  <si>
    <t>سند صرف الخزينه 2635</t>
  </si>
  <si>
    <t>سند صرف الخزينه 2646</t>
  </si>
  <si>
    <t>سند صرف الخزينه 2684</t>
  </si>
  <si>
    <t>سند صرف الخزينه 1937</t>
  </si>
  <si>
    <t>سند صرف الخزينه 2706</t>
  </si>
  <si>
    <t>من ح البنا محمد جمال</t>
  </si>
  <si>
    <t>تزريع حديد الرووف دور 13</t>
  </si>
  <si>
    <t>بيد محمد كشري ( لتطليع الخلاطه + الخشب + ماكينه الكهرباء من مجلس المدينه )</t>
  </si>
  <si>
    <t xml:space="preserve">نهايه الحي </t>
  </si>
  <si>
    <t>خلاطه بيد عمرو كشري</t>
  </si>
  <si>
    <t xml:space="preserve">لودر تقريب تشوينات </t>
  </si>
  <si>
    <t>كشف رقم 9</t>
  </si>
  <si>
    <t>كشف رقم 10</t>
  </si>
  <si>
    <t>سند صرف الخزينه 2736</t>
  </si>
  <si>
    <t xml:space="preserve">كشف رقم 11 </t>
  </si>
  <si>
    <t xml:space="preserve">إسلام الكهربائي ( مصنعيه و فاتوره ) </t>
  </si>
  <si>
    <t>نقلتين رمله للبنا 8 * 200</t>
  </si>
  <si>
    <t xml:space="preserve">لودر تشوين بازلت + رمله </t>
  </si>
  <si>
    <t>سند صرف الخزينه 2749</t>
  </si>
  <si>
    <t>كشف رقم 12</t>
  </si>
  <si>
    <t>سند صرف 3208</t>
  </si>
  <si>
    <t>اجمالى المبلغ 155070
115100 عهدة + 39970فاتورة حديد A3</t>
  </si>
  <si>
    <t>بسام محاره مصنعيات</t>
  </si>
  <si>
    <t>بسام - محاره</t>
  </si>
  <si>
    <t>تشطيبات</t>
  </si>
  <si>
    <t>محمد السباك مصنعيات الصواعد</t>
  </si>
  <si>
    <t>محمد - السباك</t>
  </si>
  <si>
    <t xml:space="preserve">علي ونش ( تشوين رمل و اسمنت ) </t>
  </si>
  <si>
    <t>علي - ونش</t>
  </si>
  <si>
    <t>الحي ( سقاله واجهه )</t>
  </si>
  <si>
    <t>عزت - فؤاد - مصطفي اكراميات</t>
  </si>
  <si>
    <t>عزت - فؤاد - مصطفي</t>
  </si>
  <si>
    <t xml:space="preserve">اسلام الكهربائي تأسيس 30 شقه </t>
  </si>
  <si>
    <t>فاتورة كهرباء تأسيس شقق</t>
  </si>
  <si>
    <t>شبك محاره + شيكاره جبس</t>
  </si>
  <si>
    <t>12شيكاره جبس</t>
  </si>
  <si>
    <t>لودر تشوين رمل</t>
  </si>
  <si>
    <t>اكراميه عمال اسمنت</t>
  </si>
  <si>
    <t>لوح مطبوعه بعدم الوقوف</t>
  </si>
  <si>
    <t>مسامير شبك المناور</t>
  </si>
  <si>
    <t>اكراميه نجار صيانه</t>
  </si>
  <si>
    <t>تحت حساب الحلوق 120 حلق - اجمالي المبلغ 109200</t>
  </si>
  <si>
    <t xml:space="preserve">علي ايمن النجار </t>
  </si>
  <si>
    <t xml:space="preserve">مرافق عن الونش </t>
  </si>
  <si>
    <t>10طن اسمنت سويتر ترتشه محاره * 2000</t>
  </si>
  <si>
    <t>ونش لتشوين الرمل والاسمنت</t>
  </si>
  <si>
    <t xml:space="preserve">فاتورة صيانة ماتور مياه </t>
  </si>
  <si>
    <t xml:space="preserve">دفعة من حساب حلق خشب </t>
  </si>
  <si>
    <t xml:space="preserve">من ح/ اعمال حديد بالكونات </t>
  </si>
  <si>
    <t xml:space="preserve">احمد الديان </t>
  </si>
  <si>
    <t>من ح/ صواعد الكهرباء - اجمالي حساب الصواعد 22500ج</t>
  </si>
  <si>
    <t xml:space="preserve">من ح/ الحلوق الخشب </t>
  </si>
  <si>
    <t xml:space="preserve">من ح/ حديد البلكونات </t>
  </si>
  <si>
    <t>مصطفي عبد الرحيم</t>
  </si>
  <si>
    <t xml:space="preserve">ايجار ونش </t>
  </si>
  <si>
    <t>فاتورة ادوات كهرباء - 9 بواط</t>
  </si>
  <si>
    <t>جبس وشبك بقلاوة</t>
  </si>
  <si>
    <t xml:space="preserve">فاتورة كهرباء تأسيس شقق - ايمن عوض الله </t>
  </si>
  <si>
    <t>سند صرف 3301</t>
  </si>
  <si>
    <t>سند صرف 3317</t>
  </si>
  <si>
    <t>سند صرف 3343</t>
  </si>
  <si>
    <t>سند صرف 3354</t>
  </si>
  <si>
    <t>سند صرف 3372</t>
  </si>
  <si>
    <t>سند صرف الخزينه 2842</t>
  </si>
  <si>
    <t>سند صرف الخزينه 2784</t>
  </si>
  <si>
    <t>سند صرف الخزينه 2861</t>
  </si>
  <si>
    <t>سند صرف الخزينه 2944</t>
  </si>
  <si>
    <t>سند صرف الخزينه 2993</t>
  </si>
  <si>
    <t>مصنعية تاسيس كهرباء - كامل الحساب</t>
  </si>
  <si>
    <t>رمل</t>
  </si>
  <si>
    <t xml:space="preserve">لودر عطالله </t>
  </si>
  <si>
    <t>كشف رقم 13</t>
  </si>
  <si>
    <t>1طن اسمنت بني سويف ايصال 244 - بتاريخ 26-5-2024</t>
  </si>
  <si>
    <t>5طن اسمنت بني سويف ايصال 245 - بتاريخ 27-5-2024</t>
  </si>
  <si>
    <t>احمد الديان من ح / حديد البلكونات</t>
  </si>
  <si>
    <t>احمد الديان</t>
  </si>
  <si>
    <t>نقل اسمنت من الشارع للمخزن</t>
  </si>
  <si>
    <t>40شيكاره جبس ابيض لدهاره بلاكونات</t>
  </si>
  <si>
    <t>نظافه مناور</t>
  </si>
  <si>
    <t>2لفه *110 شبك محاره</t>
  </si>
  <si>
    <t>باقي حساب الحلوق تصفيه اخر دفعه حسب العقد</t>
  </si>
  <si>
    <t>سند صرف 3467</t>
  </si>
  <si>
    <t>كشف رقم 14</t>
  </si>
  <si>
    <t>كشف رقم 15</t>
  </si>
  <si>
    <t>مضنعية بناء حسين</t>
  </si>
  <si>
    <t>كشف رقم 16</t>
  </si>
  <si>
    <t>فاتورة ادوات سباكة - 60افيز ×30ج</t>
  </si>
  <si>
    <t>فاتورة ادوات سباكة -50جلبة و20تي</t>
  </si>
  <si>
    <t xml:space="preserve">مصنعيات سباكة </t>
  </si>
  <si>
    <t xml:space="preserve">مسامير للسباكة </t>
  </si>
  <si>
    <t xml:space="preserve">مشمع سد المخازن </t>
  </si>
  <si>
    <t>اكرامية حديد</t>
  </si>
  <si>
    <t>تزريع حديد للكمر</t>
  </si>
  <si>
    <t>لودر ساعتان الاربع</t>
  </si>
  <si>
    <t xml:space="preserve">كشف رقم 17 </t>
  </si>
  <si>
    <t>تنظيف 8 ادوار البرج</t>
  </si>
  <si>
    <t>تحميل الركش من المخزن</t>
  </si>
  <si>
    <t xml:space="preserve">اكراميه حديد </t>
  </si>
  <si>
    <t xml:space="preserve">حسام لودر </t>
  </si>
  <si>
    <t>2طن جبس</t>
  </si>
  <si>
    <t xml:space="preserve">حسن ونش ( تطليع 13 طن اسمنت و 20 م رمله ) </t>
  </si>
  <si>
    <t>حسن ونش</t>
  </si>
  <si>
    <t xml:space="preserve">فاتوره جبس بلدي </t>
  </si>
  <si>
    <t>هاني القاياتي</t>
  </si>
  <si>
    <t>جركن سيلر</t>
  </si>
  <si>
    <t>اكراميه سواق سفيتو</t>
  </si>
  <si>
    <t>من ح / مصنعيات البناء</t>
  </si>
  <si>
    <t>سند صرف 3018 ( محمد جمال البنا ) عهده - هاني</t>
  </si>
  <si>
    <t xml:space="preserve">سند صرف3035 </t>
  </si>
  <si>
    <t>من ح/ مصنعيات البنا</t>
  </si>
  <si>
    <t>سند صرف 3085</t>
  </si>
  <si>
    <t>سند صرف 3173</t>
  </si>
  <si>
    <t>سند صرف 2894</t>
  </si>
  <si>
    <t>اسلام مجدي - الكهربائي</t>
  </si>
  <si>
    <t>كشف رقم 18</t>
  </si>
  <si>
    <t>فاتوره سباكه - من الصاعد</t>
  </si>
  <si>
    <t>فاتوره دهان - الواجهه</t>
  </si>
  <si>
    <t>ونش تشوين 80 م رمله و 20 م اسمنت</t>
  </si>
  <si>
    <t>علي ونش</t>
  </si>
  <si>
    <t>سلك ماتور سلم + لمبه</t>
  </si>
  <si>
    <t xml:space="preserve">هاني رخام </t>
  </si>
  <si>
    <t>هاني الحجار</t>
  </si>
  <si>
    <t>كشف رقم 19</t>
  </si>
  <si>
    <t>سند صرف 3760 بتاريخ 5 / 8 / 2024 م</t>
  </si>
  <si>
    <t xml:space="preserve">فاتورة سباكه </t>
  </si>
  <si>
    <t>اسلام الكهربائي من مصنعيات صواعد</t>
  </si>
  <si>
    <t>سند صرف 3635 يوم 21/7</t>
  </si>
  <si>
    <t>سند صرف 3636 يوم 21/7</t>
  </si>
  <si>
    <t>سند صرف 3686 يوم 25/7</t>
  </si>
  <si>
    <t xml:space="preserve">سند صرف 3715 يوم 30/7 </t>
  </si>
  <si>
    <t>سند صرف 3716 يوم 30/7</t>
  </si>
  <si>
    <t>سند صرف 3848</t>
  </si>
  <si>
    <t>سند صرف 3871</t>
  </si>
  <si>
    <t>كشف رقم 20</t>
  </si>
  <si>
    <t>فاتوره دهان سافيتو - الواجهه</t>
  </si>
  <si>
    <t>دهانات وجهة</t>
  </si>
  <si>
    <t xml:space="preserve">تشوينات برج A11 -فيو بارك </t>
  </si>
  <si>
    <t>A11</t>
  </si>
  <si>
    <t xml:space="preserve">لودر ونظافة الشارع </t>
  </si>
  <si>
    <t xml:space="preserve">سيلر مائي </t>
  </si>
  <si>
    <t>فاتورة ادوات كهرباء</t>
  </si>
  <si>
    <t xml:space="preserve">متر  شريط </t>
  </si>
  <si>
    <t>كشف رقم 21</t>
  </si>
  <si>
    <t>سند صرف 4043</t>
  </si>
  <si>
    <t>الحي تبرع بعلم الحاج احمد كشري</t>
  </si>
  <si>
    <t xml:space="preserve">لودر نقل رمله من الشارع للمحل </t>
  </si>
  <si>
    <t xml:space="preserve">تشوين 200 م رمله و 50 طن اسمنت </t>
  </si>
  <si>
    <t xml:space="preserve">بستله بلاستيك و 2 تيب </t>
  </si>
  <si>
    <t>كشف رقم 22</t>
  </si>
  <si>
    <t>حلويات مشبك للحي بعلم الحاج احمد الله يرحمه</t>
  </si>
  <si>
    <t>ونش للرخام</t>
  </si>
  <si>
    <t>نقل الاسمنت بالبرج بالشقق</t>
  </si>
  <si>
    <t>تصليح باب صاج - هاني القاياتي</t>
  </si>
  <si>
    <t xml:space="preserve">لودر - حساب ساعتين و نص رمله من الشارع للمخزن </t>
  </si>
  <si>
    <t>تصليح ماسوره المياه للشارع ( بسبب عربيات الرمله )</t>
  </si>
  <si>
    <t>اسمنت 11 طن * 2250 ج</t>
  </si>
  <si>
    <t>اسمنت و رمله تشوين 120 م + 40 طن اسمنت قديم و جديد</t>
  </si>
  <si>
    <t xml:space="preserve">سند صرف 4145 بتاريخ 19 - 9 - 2024 م </t>
  </si>
  <si>
    <t>كشف رقم 23</t>
  </si>
  <si>
    <t xml:space="preserve">سند صرف 4217 بتاريخ 29 - 9 - 2024 م </t>
  </si>
  <si>
    <t xml:space="preserve">لودر - حساب ساعتين رمله من الشارع للمخزن </t>
  </si>
  <si>
    <t>اكراميه حي - اشغالات عن السقاله</t>
  </si>
  <si>
    <t xml:space="preserve">تشوين بازلت + حديد + 80 م رمله + أسمنت </t>
  </si>
  <si>
    <t>احمد الجبالي</t>
  </si>
  <si>
    <t>احمد الجبالي - نصب سقاله لصب عمود و شخشيخه</t>
  </si>
  <si>
    <t xml:space="preserve">تشوينات الونش رخام و اسمنت و رمل </t>
  </si>
  <si>
    <t>اعمال رخام</t>
  </si>
  <si>
    <t xml:space="preserve">الحي اكراميات </t>
  </si>
  <si>
    <t>اكراميات للحي ( حسان وسيد والموظفين)</t>
  </si>
  <si>
    <t xml:space="preserve">مستحقة لاهاني القاياتي بعد تسوية الحساب مع الشيخ صالح </t>
  </si>
  <si>
    <t>كشف رقم 24</t>
  </si>
  <si>
    <t xml:space="preserve">فاتورة ادوات كهربائية </t>
  </si>
  <si>
    <t>مبلغ مستحق علي الحاج احمد الي هاني القاياتي حسب المرفق</t>
  </si>
  <si>
    <t xml:space="preserve">سند صرف4240 بتاريخ 1 - 10 - 2024 م </t>
  </si>
  <si>
    <t>سند صرف 4275 - عهده</t>
  </si>
  <si>
    <t>سند صرف 4285 - عهده</t>
  </si>
  <si>
    <t>سند صرف4302 - عهده</t>
  </si>
  <si>
    <t>كشف رقم 25</t>
  </si>
  <si>
    <t>فاتورة ادوات كهرباء بتاريخ 15-7-2024</t>
  </si>
  <si>
    <t>فاتورة ادوات كهرباء بتاريخ 15-8-2024</t>
  </si>
  <si>
    <t>فاتورة ادوات كهرباء بتاريخ 20-8-2024</t>
  </si>
  <si>
    <t xml:space="preserve">سافيتو للوجهة </t>
  </si>
  <si>
    <t xml:space="preserve">مصنعية سباكة </t>
  </si>
  <si>
    <t xml:space="preserve">مشال اسمنت من الادوار </t>
  </si>
  <si>
    <t xml:space="preserve">2.5طن جبس </t>
  </si>
  <si>
    <t>سند صرف 4340</t>
  </si>
  <si>
    <t>سند صرف 4352</t>
  </si>
  <si>
    <t>كشف رقم 26</t>
  </si>
  <si>
    <t>لودر - شال رمله</t>
  </si>
  <si>
    <t>يوميه رزق ترحيل اسمنت بالمخزن</t>
  </si>
  <si>
    <t>نقل رمله من كمبوند فيو بارك لباغوص</t>
  </si>
  <si>
    <t xml:space="preserve">تشوين 16 م رمله +46 م رمله + 17 طن اسمنت للمحاره </t>
  </si>
  <si>
    <t>خامات سباكه</t>
  </si>
  <si>
    <t>مصنعيات محارة بسام</t>
  </si>
  <si>
    <t>من ح/ مصنعيات محارة بسام</t>
  </si>
  <si>
    <t>سند صرف 4394</t>
  </si>
  <si>
    <t>سند صرف 4455</t>
  </si>
  <si>
    <t>كشف رقم 27</t>
  </si>
  <si>
    <t>اسمنت 10 طن * 2400</t>
  </si>
  <si>
    <t>3000طوبه للروف</t>
  </si>
  <si>
    <t>عيد طوب</t>
  </si>
  <si>
    <t>ونش لتشوين الرمل والاسمنت و الطوب</t>
  </si>
  <si>
    <t>سداد خاص من خالد عوض عوض الله</t>
  </si>
  <si>
    <t>كشف رقم 28</t>
  </si>
  <si>
    <t>سند صرف 4483</t>
  </si>
  <si>
    <t>سند صرف 4487</t>
  </si>
  <si>
    <t>سند صرف 131</t>
  </si>
  <si>
    <t>سند صرف 4523</t>
  </si>
  <si>
    <t>سند صرف 4532</t>
  </si>
  <si>
    <t>سند صرف 4546</t>
  </si>
  <si>
    <t>سند صرف 4560</t>
  </si>
  <si>
    <t>2طن و نص جبس</t>
  </si>
  <si>
    <t xml:space="preserve">سلك كهرباء </t>
  </si>
  <si>
    <t xml:space="preserve">فاتورة دهانات </t>
  </si>
  <si>
    <t>كشف رقم 29</t>
  </si>
  <si>
    <t xml:space="preserve"> </t>
  </si>
  <si>
    <t>اسمنت 5 طن * 3000</t>
  </si>
  <si>
    <t>فاتوره خامات محاره</t>
  </si>
  <si>
    <t xml:space="preserve">3طن جبس ابيض </t>
  </si>
  <si>
    <t>ونش تطليع اسمنت</t>
  </si>
  <si>
    <t xml:space="preserve">لودر تنظيف المخزن لتقفيل الكور </t>
  </si>
  <si>
    <t>مشال اسمنت دخول المخزن</t>
  </si>
  <si>
    <t>سند صرف 4595</t>
  </si>
  <si>
    <t>سند صرف 4619</t>
  </si>
  <si>
    <t>سند صرف 4646</t>
  </si>
  <si>
    <t>سند صرف 4687</t>
  </si>
  <si>
    <t>كشف رقم 30</t>
  </si>
  <si>
    <t>تصفية حساب اسلام الكهربائي</t>
  </si>
  <si>
    <t>250م سلك الومنيوم 70مم</t>
  </si>
  <si>
    <t>باقي ح قديم 2600 + شكاره ماده 25</t>
  </si>
  <si>
    <t>ناقص فاتوره</t>
  </si>
  <si>
    <t xml:space="preserve">فاتوره خامات كهرباء ( سلم - غرف ) </t>
  </si>
  <si>
    <t>سند صرف 4738</t>
  </si>
  <si>
    <t>سند صرف 4770</t>
  </si>
  <si>
    <t>تم التحويل لحساب عمرو و مثبته في سند 4770</t>
  </si>
  <si>
    <t>كشف رقم 31</t>
  </si>
  <si>
    <t>سند صرف 4785</t>
  </si>
  <si>
    <t xml:space="preserve">4م رمله </t>
  </si>
  <si>
    <t>ونش تشوين 16 م رمله</t>
  </si>
  <si>
    <t>2طن اسمنت</t>
  </si>
  <si>
    <t>سند صرف 4831</t>
  </si>
  <si>
    <t>كشف رقم 32</t>
  </si>
  <si>
    <t xml:space="preserve">2طن جبس ×2100ج </t>
  </si>
  <si>
    <t xml:space="preserve">3طن  اسمنت عادي ×3000ج + 50ج مشال </t>
  </si>
  <si>
    <t>سند صرف 4984</t>
  </si>
  <si>
    <t>سند صرف 5033</t>
  </si>
  <si>
    <t>سند صرف 5069</t>
  </si>
  <si>
    <t>سند صرف 5110</t>
  </si>
  <si>
    <t>سند صرف 5129</t>
  </si>
  <si>
    <t>سند صرف 5139</t>
  </si>
  <si>
    <t>سند صرف 5147</t>
  </si>
  <si>
    <t xml:space="preserve"> سند صرف 5172</t>
  </si>
  <si>
    <t xml:space="preserve">ارباح من راس المال مبلغ 1.600.000 </t>
  </si>
  <si>
    <t>نصف نصيب صالح مجاهد</t>
  </si>
  <si>
    <t>نسبة اشراف علي 5% علي اجمالي 12.836.370</t>
  </si>
  <si>
    <t>نسبة علي تشطيبات 10% علي اجمالي 3.511.594</t>
  </si>
  <si>
    <t>سند صرف 5183</t>
  </si>
  <si>
    <t>سند صرف 5212</t>
  </si>
  <si>
    <t>سند صرف 5247</t>
  </si>
  <si>
    <t>سند صرف 5274</t>
  </si>
  <si>
    <t>سند صرف 5275</t>
  </si>
  <si>
    <t>سند صرف 5292</t>
  </si>
  <si>
    <t>كشف رقم 33</t>
  </si>
  <si>
    <t xml:space="preserve">من حساب الاسانسير </t>
  </si>
  <si>
    <t>سند صرف 5455</t>
  </si>
  <si>
    <t>سند صرف 5492</t>
  </si>
  <si>
    <t>سند صرف 5511</t>
  </si>
  <si>
    <t>نظافه كور</t>
  </si>
  <si>
    <t>نقله لودر و جرار للكور</t>
  </si>
  <si>
    <t>كشف رقم 34</t>
  </si>
  <si>
    <t>من حساب الاسانسير</t>
  </si>
  <si>
    <t>سند صرف 5543</t>
  </si>
  <si>
    <t xml:space="preserve">10طن اسمنت بني سويف *3450 ج </t>
  </si>
  <si>
    <t>50م خرطوم مياه</t>
  </si>
  <si>
    <t>6عمال يومين نظافه و تكسير ابواب الاسانسير</t>
  </si>
  <si>
    <t>سند صرف 5565</t>
  </si>
  <si>
    <t>كشف رقم 35</t>
  </si>
  <si>
    <t>مرافق عن التشوين</t>
  </si>
  <si>
    <t xml:space="preserve">طن اسمنت للتشطيبات </t>
  </si>
  <si>
    <t>41شيكاره اسمنت مباني</t>
  </si>
  <si>
    <t xml:space="preserve"> 9عتبه لابواب الاسانسير + 3عتبه للبلاكونات+ النقل</t>
  </si>
  <si>
    <t>3عمال نظافه الشقق الداخليه و السلم * يومين</t>
  </si>
  <si>
    <t>كشف رقم 36</t>
  </si>
  <si>
    <t>سند صرف 5599</t>
  </si>
  <si>
    <t>اجره بناء 18000 طوبه بناء غرفه الغفير + الترابزين</t>
  </si>
  <si>
    <t>ونش تشوين الطوب 3 الاف طوبه</t>
  </si>
  <si>
    <t xml:space="preserve">طوب 11 الف </t>
  </si>
  <si>
    <t>كشف رقم 37</t>
  </si>
  <si>
    <t>هاني رخام ( وزره سلم )</t>
  </si>
  <si>
    <t>يومية نجار صيانة حلق + غراء و مسامير</t>
  </si>
  <si>
    <t>سند صرف 5629</t>
  </si>
  <si>
    <t>تصفية ح الاسانسير حسب العقد</t>
  </si>
  <si>
    <t>2عربيه رمل للبنا رفايع</t>
  </si>
  <si>
    <t>سند صرف 5638</t>
  </si>
  <si>
    <t>سند صرف 5689</t>
  </si>
  <si>
    <t>كشف رقم 38</t>
  </si>
  <si>
    <t>2طن اسمنت ×3100ج</t>
  </si>
  <si>
    <t xml:space="preserve">8م رمل </t>
  </si>
  <si>
    <t xml:space="preserve">تشوينات الونش </t>
  </si>
  <si>
    <t>علاء ونش</t>
  </si>
  <si>
    <t>سند صرف 5781</t>
  </si>
  <si>
    <t>كشف رقم 39</t>
  </si>
  <si>
    <t>سند صرف 5831</t>
  </si>
  <si>
    <t>كشف رقم 41</t>
  </si>
  <si>
    <t>محاضر البرج بالكامل و تم تسليمها لمجلس المدينه</t>
  </si>
  <si>
    <t>عمال نظافه للسلم + بير الاسنانسير</t>
  </si>
  <si>
    <t>ونش تطليع طوب و رمله</t>
  </si>
  <si>
    <t>1000طوبه</t>
  </si>
  <si>
    <t>1000طوبه دبل</t>
  </si>
  <si>
    <t>حي اوراق مختومه للمصالحات</t>
  </si>
  <si>
    <t>10طن اسمنت * 4200</t>
  </si>
  <si>
    <t>20م رمله * 180</t>
  </si>
  <si>
    <t>سند صرف 5934</t>
  </si>
  <si>
    <t>كشف رقم 42</t>
  </si>
  <si>
    <t xml:space="preserve">سيد - محاره </t>
  </si>
  <si>
    <t>تشوين 20 م رمله و  10 طن اسمنت و 2 طن جبس و 3 شيكاره اسمنت ابيض</t>
  </si>
  <si>
    <t>20م رمله * 180 + 400 ساعة لودر</t>
  </si>
  <si>
    <t>سند صرف 5972</t>
  </si>
  <si>
    <t>سند صرف 5993</t>
  </si>
  <si>
    <t xml:space="preserve">فاتوره اسمنت + جبس </t>
  </si>
  <si>
    <t>سند صرف 6003</t>
  </si>
  <si>
    <t>كشف رقم 43</t>
  </si>
  <si>
    <t>20م رمل ×180ج</t>
  </si>
  <si>
    <t xml:space="preserve">مشال رمل </t>
  </si>
  <si>
    <t>تصفيه حساب اعمال حديد كريتال احمد الديان</t>
  </si>
  <si>
    <t xml:space="preserve">سيد محاره </t>
  </si>
  <si>
    <t>فاتوره كهرباء - لصواعد البرج</t>
  </si>
  <si>
    <t>لفه سلك 4م + لفه 3م</t>
  </si>
  <si>
    <t>من ح/ اعمال دهانات</t>
  </si>
  <si>
    <t xml:space="preserve">ابو عمر النقاش </t>
  </si>
  <si>
    <t>5طن ماده للوجهه</t>
  </si>
  <si>
    <t>فاتوره دهانات</t>
  </si>
  <si>
    <t xml:space="preserve">سند صرف 6129 </t>
  </si>
  <si>
    <t>كشف رقم 44</t>
  </si>
  <si>
    <t xml:space="preserve">سند صرف 6145 </t>
  </si>
  <si>
    <t xml:space="preserve">15شيكارة معجون </t>
  </si>
  <si>
    <t>شيكاره معجون دايتون</t>
  </si>
  <si>
    <t>2.5طن ماده اكريليك</t>
  </si>
  <si>
    <t>فتوره معجون</t>
  </si>
  <si>
    <t xml:space="preserve">5شكيارة معجون * 172 + 2 لون مركز * 10 </t>
  </si>
  <si>
    <t xml:space="preserve">فاتورة خامات كهرباء للاسانسير </t>
  </si>
  <si>
    <t>سند صرف 6194</t>
  </si>
  <si>
    <t>اسمنت</t>
  </si>
  <si>
    <t>فاتوره</t>
  </si>
  <si>
    <t>كشف رقم 45</t>
  </si>
  <si>
    <t xml:space="preserve">سيد من ح/ اعمال محاره </t>
  </si>
  <si>
    <t>8م رمل للرخام</t>
  </si>
  <si>
    <t>هاني رخام</t>
  </si>
  <si>
    <t>500طوبه لبير الاسانسير</t>
  </si>
  <si>
    <t>مصنعية بناء 500 طوبه</t>
  </si>
  <si>
    <t>سند صرف 6244</t>
  </si>
  <si>
    <t>كشف رقم 46</t>
  </si>
  <si>
    <t>فاتوره خامات كهرباء( مدخل )</t>
  </si>
  <si>
    <t>مصنعيه كهربائى المدخل</t>
  </si>
  <si>
    <t>اسمنت للواجهه</t>
  </si>
  <si>
    <t>خامات نقاشه للسلم</t>
  </si>
  <si>
    <t>ونش تشوين الماده و الاسمنت</t>
  </si>
  <si>
    <t xml:space="preserve">يوميات عمال نظافه للبرج ( سلم و المدخل ) </t>
  </si>
  <si>
    <t xml:space="preserve">من حساب الاسانسير ( 30 قطعه ريموت 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</si>
</sst>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د_._إ_._‏_-;\-* #,##0.00\ _د_._إ_._‏_-;_-* &quot;-&quot;??\ _د_._إ_._‏_-;_-@_-"/>
  </numFmts>
  <fonts count="10" x14ac:knownFonts="1">
    <font>
      <sz val="11"/>
      <color theme="1"/>
      <name val="Calibri"/>
      <family val="2"/>
      <charset val="178"/>
      <scheme val="minor"/>
    </font>
    <font>
      <sz val="11"/>
      <color theme="1"/>
      <name val="Calibri"/>
      <family val="2"/>
      <charset val="178"/>
      <scheme val="minor"/>
    </font>
    <font>
      <u val="singleAccounting"/>
      <sz val="16"/>
      <color theme="1"/>
      <name val="Calibri"/>
      <family val="2"/>
      <charset val="178"/>
      <scheme val="minor"/>
    </font>
    <font>
      <sz val="8"/>
      <name val="Calibri"/>
      <family val="2"/>
      <charset val="178"/>
      <scheme val="minor"/>
    </font>
    <font>
      <sz val="16"/>
      <color theme="1"/>
      <name val="Calibri"/>
      <family val="2"/>
      <charset val="178"/>
      <scheme val="minor"/>
    </font>
    <font>
      <b/>
      <i/>
      <sz val="16"/>
      <color theme="1"/>
      <name val="Calibri"/>
      <family val="2"/>
      <charset val="178"/>
      <scheme val="minor"/>
    </font>
    <font>
      <b/>
      <u/>
      <sz val="16"/>
      <color theme="1"/>
      <name val="Calibri"/>
      <family val="2"/>
      <charset val="178"/>
      <scheme val="minor"/>
    </font>
    <font>
      <b/>
      <sz val="16"/>
      <color theme="1"/>
      <name val="Calibri"/>
      <family val="2"/>
      <charset val="178"/>
      <scheme val="minor"/>
    </font>
    <font>
      <b/>
      <u val="singleAccounting"/>
      <sz val="16"/>
      <color theme="1"/>
      <name val="Calibri"/>
      <family val="2"/>
      <charset val="178"/>
      <scheme val="minor"/>
    </font>
    <font>
      <sz val="16"/>
      <color indexed="8"/>
      <name val="Arial"/>
      <family val="2"/>
      <charset val="178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79">
    <xf numFmtId="0" fontId="0" fillId="0" borderId="0" xfId="0"/>
    <xf numFmtId="164" fontId="2" fillId="0" borderId="2" xfId="1" applyFont="1" applyFill="1" applyBorder="1" applyAlignment="1">
      <alignment horizontal="center" vertical="center"/>
    </xf>
    <xf numFmtId="0" fontId="4" fillId="0" borderId="0" xfId="0" applyFont="1"/>
    <xf numFmtId="0" fontId="4" fillId="2" borderId="0" xfId="0" applyFont="1" applyFill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14" fontId="7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right" vertical="center"/>
    </xf>
    <xf numFmtId="164" fontId="7" fillId="0" borderId="1" xfId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164" fontId="7" fillId="0" borderId="1" xfId="1" applyFont="1" applyFill="1" applyBorder="1" applyAlignment="1">
      <alignment horizontal="center" vertical="center"/>
    </xf>
    <xf numFmtId="14" fontId="7" fillId="3" borderId="1" xfId="0" applyNumberFormat="1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right" vertical="center"/>
    </xf>
    <xf numFmtId="164" fontId="7" fillId="3" borderId="1" xfId="1" applyFont="1" applyFill="1" applyBorder="1" applyAlignment="1">
      <alignment horizontal="center" vertical="center"/>
    </xf>
    <xf numFmtId="164" fontId="8" fillId="3" borderId="0" xfId="0" applyNumberFormat="1" applyFont="1" applyFill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14" fontId="7" fillId="2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right" vertical="center"/>
    </xf>
    <xf numFmtId="164" fontId="7" fillId="2" borderId="1" xfId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164" fontId="7" fillId="2" borderId="8" xfId="0" applyNumberFormat="1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14" fontId="7" fillId="3" borderId="7" xfId="0" applyNumberFormat="1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right" vertical="center"/>
    </xf>
    <xf numFmtId="164" fontId="7" fillId="3" borderId="7" xfId="1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14" fontId="7" fillId="0" borderId="7" xfId="0" applyNumberFormat="1" applyFont="1" applyBorder="1" applyAlignment="1">
      <alignment horizontal="center" vertical="center"/>
    </xf>
    <xf numFmtId="0" fontId="7" fillId="0" borderId="7" xfId="0" applyFont="1" applyBorder="1" applyAlignment="1">
      <alignment horizontal="right" vertical="center"/>
    </xf>
    <xf numFmtId="164" fontId="7" fillId="0" borderId="7" xfId="1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164" fontId="8" fillId="0" borderId="0" xfId="0" applyNumberFormat="1" applyFont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164" fontId="8" fillId="2" borderId="0" xfId="0" applyNumberFormat="1" applyFont="1" applyFill="1" applyAlignment="1">
      <alignment horizontal="center" vertical="center"/>
    </xf>
    <xf numFmtId="14" fontId="7" fillId="5" borderId="1" xfId="0" applyNumberFormat="1" applyFont="1" applyFill="1" applyBorder="1" applyAlignment="1">
      <alignment horizontal="center" vertical="center"/>
    </xf>
    <xf numFmtId="0" fontId="7" fillId="5" borderId="1" xfId="0" applyFont="1" applyFill="1" applyBorder="1" applyAlignment="1">
      <alignment horizontal="center" vertical="center"/>
    </xf>
    <xf numFmtId="0" fontId="7" fillId="5" borderId="1" xfId="0" applyFont="1" applyFill="1" applyBorder="1" applyAlignment="1">
      <alignment horizontal="right" vertical="center"/>
    </xf>
    <xf numFmtId="164" fontId="7" fillId="5" borderId="1" xfId="1" applyFont="1" applyFill="1" applyBorder="1" applyAlignment="1">
      <alignment horizontal="center" vertical="center"/>
    </xf>
    <xf numFmtId="0" fontId="7" fillId="5" borderId="1" xfId="0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/>
    </xf>
    <xf numFmtId="164" fontId="7" fillId="3" borderId="0" xfId="0" applyNumberFormat="1" applyFont="1" applyFill="1" applyAlignment="1">
      <alignment horizontal="center" vertical="center"/>
    </xf>
    <xf numFmtId="0" fontId="7" fillId="4" borderId="1" xfId="0" applyFont="1" applyFill="1" applyBorder="1" applyAlignment="1">
      <alignment horizontal="right" vertical="center"/>
    </xf>
    <xf numFmtId="164" fontId="7" fillId="4" borderId="1" xfId="1" applyFont="1" applyFill="1" applyBorder="1" applyAlignment="1">
      <alignment horizontal="center" vertical="center"/>
    </xf>
    <xf numFmtId="0" fontId="7" fillId="6" borderId="1" xfId="0" applyFont="1" applyFill="1" applyBorder="1" applyAlignment="1">
      <alignment horizontal="center" vertical="center"/>
    </xf>
    <xf numFmtId="164" fontId="8" fillId="0" borderId="3" xfId="1" applyFont="1" applyBorder="1" applyAlignment="1">
      <alignment horizontal="center" vertical="center"/>
    </xf>
    <xf numFmtId="164" fontId="7" fillId="0" borderId="0" xfId="0" applyNumberFormat="1" applyFont="1" applyFill="1" applyAlignment="1">
      <alignment horizontal="center" vertical="center"/>
    </xf>
    <xf numFmtId="0" fontId="7" fillId="0" borderId="1" xfId="0" applyFont="1" applyFill="1" applyBorder="1" applyAlignment="1">
      <alignment horizontal="right" vertical="center"/>
    </xf>
    <xf numFmtId="0" fontId="7" fillId="0" borderId="1" xfId="0" applyFont="1" applyFill="1" applyBorder="1" applyAlignment="1">
      <alignment horizontal="center" vertical="center"/>
    </xf>
    <xf numFmtId="164" fontId="7" fillId="6" borderId="1" xfId="1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7" fillId="3" borderId="1" xfId="0" applyFont="1" applyFill="1" applyBorder="1" applyAlignment="1">
      <alignment horizontal="right" vertical="center" wrapText="1"/>
    </xf>
    <xf numFmtId="164" fontId="4" fillId="3" borderId="0" xfId="0" applyNumberFormat="1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9" fillId="0" borderId="0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4" fillId="0" borderId="6" xfId="0" applyFont="1" applyFill="1" applyBorder="1" applyAlignment="1">
      <alignment vertical="center"/>
    </xf>
    <xf numFmtId="164" fontId="4" fillId="0" borderId="0" xfId="0" applyNumberFormat="1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7" fillId="7" borderId="1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7" fillId="8" borderId="1" xfId="0" applyFont="1" applyFill="1" applyBorder="1" applyAlignment="1">
      <alignment horizontal="right" vertical="center"/>
    </xf>
    <xf numFmtId="164" fontId="7" fillId="8" borderId="1" xfId="1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</cellXfs>
  <cellStyles count="2">
    <cellStyle name="Comma" xfId="1" builtinId="3"/>
    <cellStyle name="Normal" xfId="0" builtinId="0"/>
  </cellStyles>
  <dxfs count="22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598"/>
  <sheetViews>
    <sheetView showGridLines="0" rightToLeft="1" tabSelected="1" zoomScale="55" zoomScaleNormal="55" workbookViewId="0">
      <pane ySplit="2" topLeftCell="A570" activePane="bottomLeft" state="frozen"/>
      <selection pane="bottomLeft" activeCell="F593" sqref="F593"/>
    </sheetView>
  </sheetViews>
  <sheetFormatPr defaultRowHeight="21" x14ac:dyDescent="0.35"/>
  <cols>
    <col min="1" max="1" width="16.5703125" style="2" bestFit="1" customWidth="1"/>
    <col min="2" max="2" width="36.42578125" style="2" customWidth="1"/>
    <col min="3" max="3" width="105.28515625" style="2" bestFit="1" customWidth="1"/>
    <col min="4" max="9" width="43.28515625" style="2" customWidth="1"/>
    <col min="10" max="16384" width="9.140625" style="2"/>
  </cols>
  <sheetData>
    <row r="1" spans="1:9" ht="35.25" customHeight="1" thickBot="1" x14ac:dyDescent="0.4">
      <c r="C1" s="76" t="s">
        <v>11</v>
      </c>
      <c r="D1" s="76"/>
      <c r="E1" s="76"/>
      <c r="F1" s="76"/>
      <c r="G1" s="3">
        <v>1215</v>
      </c>
    </row>
    <row r="2" spans="1:9" ht="62.25" customHeight="1" thickTop="1" thickBot="1" x14ac:dyDescent="0.4">
      <c r="A2" s="4" t="s">
        <v>0</v>
      </c>
      <c r="B2" s="5" t="s">
        <v>1</v>
      </c>
      <c r="C2" s="5" t="s">
        <v>2</v>
      </c>
      <c r="D2" s="5" t="s">
        <v>3</v>
      </c>
      <c r="E2" s="5" t="s">
        <v>4</v>
      </c>
      <c r="F2" s="5" t="s">
        <v>5</v>
      </c>
      <c r="G2" s="5" t="s">
        <v>111</v>
      </c>
      <c r="H2" s="6" t="s">
        <v>6</v>
      </c>
      <c r="I2" s="7" t="s">
        <v>112</v>
      </c>
    </row>
    <row r="3" spans="1:9" s="12" customFormat="1" ht="39.950000000000003" customHeight="1" thickTop="1" x14ac:dyDescent="0.25">
      <c r="A3" s="8"/>
      <c r="B3" s="9" t="s">
        <v>122</v>
      </c>
      <c r="C3" s="10" t="s">
        <v>12</v>
      </c>
      <c r="D3" s="11">
        <v>5000</v>
      </c>
      <c r="E3" s="11"/>
      <c r="F3" s="11">
        <f>+E3-D3</f>
        <v>-5000</v>
      </c>
      <c r="G3" s="9" t="s">
        <v>203</v>
      </c>
      <c r="H3" s="9" t="s">
        <v>229</v>
      </c>
    </row>
    <row r="4" spans="1:9" s="12" customFormat="1" ht="39.950000000000003" customHeight="1" x14ac:dyDescent="0.25">
      <c r="A4" s="8"/>
      <c r="B4" s="9" t="s">
        <v>122</v>
      </c>
      <c r="C4" s="10" t="s">
        <v>13</v>
      </c>
      <c r="D4" s="13">
        <v>2000</v>
      </c>
      <c r="E4" s="13"/>
      <c r="F4" s="11">
        <f>F3+E4-D4</f>
        <v>-7000</v>
      </c>
      <c r="G4" s="9"/>
      <c r="H4" s="9" t="s">
        <v>13</v>
      </c>
    </row>
    <row r="5" spans="1:9" s="12" customFormat="1" ht="39.950000000000003" customHeight="1" x14ac:dyDescent="0.25">
      <c r="A5" s="8"/>
      <c r="B5" s="9" t="s">
        <v>122</v>
      </c>
      <c r="C5" s="10" t="s">
        <v>14</v>
      </c>
      <c r="D5" s="13">
        <v>5000</v>
      </c>
      <c r="E5" s="13"/>
      <c r="F5" s="11">
        <f t="shared" ref="F5:F67" si="0">F4+E5-D5</f>
        <v>-12000</v>
      </c>
      <c r="G5" s="9" t="s">
        <v>15</v>
      </c>
      <c r="H5" s="9" t="s">
        <v>229</v>
      </c>
    </row>
    <row r="6" spans="1:9" s="12" customFormat="1" ht="39.950000000000003" customHeight="1" x14ac:dyDescent="0.25">
      <c r="A6" s="8"/>
      <c r="B6" s="9" t="s">
        <v>122</v>
      </c>
      <c r="C6" s="10" t="s">
        <v>16</v>
      </c>
      <c r="D6" s="13">
        <v>25000</v>
      </c>
      <c r="E6" s="13"/>
      <c r="F6" s="11">
        <f t="shared" si="0"/>
        <v>-37000</v>
      </c>
      <c r="G6" s="9" t="s">
        <v>207</v>
      </c>
      <c r="H6" s="9" t="s">
        <v>401</v>
      </c>
    </row>
    <row r="7" spans="1:9" s="12" customFormat="1" ht="39.950000000000003" customHeight="1" x14ac:dyDescent="0.25">
      <c r="A7" s="8"/>
      <c r="B7" s="9" t="s">
        <v>122</v>
      </c>
      <c r="C7" s="10" t="s">
        <v>17</v>
      </c>
      <c r="D7" s="13">
        <v>5000</v>
      </c>
      <c r="E7" s="13"/>
      <c r="F7" s="11">
        <f t="shared" si="0"/>
        <v>-42000</v>
      </c>
      <c r="G7" s="9" t="s">
        <v>205</v>
      </c>
      <c r="H7" s="9" t="s">
        <v>229</v>
      </c>
    </row>
    <row r="8" spans="1:9" s="12" customFormat="1" ht="39.950000000000003" customHeight="1" x14ac:dyDescent="0.25">
      <c r="A8" s="8"/>
      <c r="B8" s="9" t="s">
        <v>122</v>
      </c>
      <c r="C8" s="10" t="s">
        <v>18</v>
      </c>
      <c r="D8" s="13">
        <v>2000</v>
      </c>
      <c r="E8" s="13"/>
      <c r="F8" s="11">
        <f t="shared" si="0"/>
        <v>-44000</v>
      </c>
      <c r="G8" s="9"/>
      <c r="H8" s="9" t="s">
        <v>229</v>
      </c>
    </row>
    <row r="9" spans="1:9" s="12" customFormat="1" ht="39.950000000000003" customHeight="1" x14ac:dyDescent="0.25">
      <c r="A9" s="8"/>
      <c r="B9" s="9" t="s">
        <v>122</v>
      </c>
      <c r="C9" s="10" t="s">
        <v>19</v>
      </c>
      <c r="D9" s="13">
        <v>3000</v>
      </c>
      <c r="E9" s="13"/>
      <c r="F9" s="11">
        <f t="shared" si="0"/>
        <v>-47000</v>
      </c>
      <c r="G9" s="9" t="s">
        <v>204</v>
      </c>
      <c r="H9" s="9" t="s">
        <v>229</v>
      </c>
    </row>
    <row r="10" spans="1:9" s="12" customFormat="1" ht="39.950000000000003" customHeight="1" x14ac:dyDescent="0.25">
      <c r="A10" s="8"/>
      <c r="B10" s="9" t="s">
        <v>122</v>
      </c>
      <c r="C10" s="10" t="s">
        <v>20</v>
      </c>
      <c r="D10" s="13">
        <v>5000</v>
      </c>
      <c r="E10" s="13"/>
      <c r="F10" s="11">
        <f t="shared" si="0"/>
        <v>-52000</v>
      </c>
      <c r="G10" s="9" t="s">
        <v>206</v>
      </c>
      <c r="H10" s="9" t="s">
        <v>229</v>
      </c>
    </row>
    <row r="11" spans="1:9" s="12" customFormat="1" ht="39.950000000000003" customHeight="1" x14ac:dyDescent="0.25">
      <c r="A11" s="8"/>
      <c r="B11" s="9" t="s">
        <v>122</v>
      </c>
      <c r="C11" s="10" t="s">
        <v>21</v>
      </c>
      <c r="D11" s="13">
        <v>20000</v>
      </c>
      <c r="E11" s="13"/>
      <c r="F11" s="11">
        <f t="shared" si="0"/>
        <v>-72000</v>
      </c>
      <c r="G11" s="9" t="s">
        <v>207</v>
      </c>
      <c r="H11" s="9" t="s">
        <v>401</v>
      </c>
    </row>
    <row r="12" spans="1:9" s="12" customFormat="1" ht="39.950000000000003" customHeight="1" x14ac:dyDescent="0.25">
      <c r="A12" s="8"/>
      <c r="B12" s="9" t="s">
        <v>122</v>
      </c>
      <c r="C12" s="10" t="s">
        <v>22</v>
      </c>
      <c r="D12" s="13">
        <v>5000</v>
      </c>
      <c r="E12" s="13"/>
      <c r="F12" s="11">
        <f t="shared" si="0"/>
        <v>-77000</v>
      </c>
      <c r="G12" s="9" t="s">
        <v>204</v>
      </c>
      <c r="H12" s="9" t="s">
        <v>229</v>
      </c>
    </row>
    <row r="13" spans="1:9" s="12" customFormat="1" ht="39.950000000000003" customHeight="1" x14ac:dyDescent="0.25">
      <c r="A13" s="8"/>
      <c r="B13" s="9" t="s">
        <v>122</v>
      </c>
      <c r="C13" s="10" t="s">
        <v>23</v>
      </c>
      <c r="D13" s="13">
        <v>1000</v>
      </c>
      <c r="E13" s="13"/>
      <c r="F13" s="11">
        <f t="shared" si="0"/>
        <v>-78000</v>
      </c>
      <c r="G13" s="9" t="s">
        <v>208</v>
      </c>
      <c r="H13" s="9" t="s">
        <v>229</v>
      </c>
    </row>
    <row r="14" spans="1:9" s="12" customFormat="1" ht="39.950000000000003" customHeight="1" x14ac:dyDescent="0.25">
      <c r="A14" s="8"/>
      <c r="B14" s="9" t="s">
        <v>122</v>
      </c>
      <c r="C14" s="10" t="s">
        <v>24</v>
      </c>
      <c r="D14" s="13">
        <v>2500</v>
      </c>
      <c r="E14" s="13"/>
      <c r="F14" s="11">
        <f t="shared" si="0"/>
        <v>-80500</v>
      </c>
      <c r="G14" s="9"/>
      <c r="H14" s="9" t="s">
        <v>229</v>
      </c>
    </row>
    <row r="15" spans="1:9" s="12" customFormat="1" ht="39.950000000000003" customHeight="1" x14ac:dyDescent="0.25">
      <c r="A15" s="8"/>
      <c r="B15" s="9" t="s">
        <v>122</v>
      </c>
      <c r="C15" s="10" t="s">
        <v>25</v>
      </c>
      <c r="D15" s="11">
        <v>1500</v>
      </c>
      <c r="E15" s="11"/>
      <c r="F15" s="11">
        <f t="shared" si="0"/>
        <v>-82000</v>
      </c>
      <c r="G15" s="9"/>
      <c r="H15" s="9" t="s">
        <v>229</v>
      </c>
    </row>
    <row r="16" spans="1:9" s="12" customFormat="1" ht="39.950000000000003" customHeight="1" x14ac:dyDescent="0.25">
      <c r="A16" s="8"/>
      <c r="B16" s="9" t="s">
        <v>122</v>
      </c>
      <c r="C16" s="10" t="s">
        <v>26</v>
      </c>
      <c r="D16" s="11">
        <v>700</v>
      </c>
      <c r="E16" s="11"/>
      <c r="F16" s="11">
        <f t="shared" si="0"/>
        <v>-82700</v>
      </c>
      <c r="G16" s="9"/>
      <c r="H16" s="9" t="s">
        <v>229</v>
      </c>
    </row>
    <row r="17" spans="1:9" s="12" customFormat="1" ht="39.950000000000003" customHeight="1" x14ac:dyDescent="0.25">
      <c r="A17" s="8"/>
      <c r="B17" s="9" t="s">
        <v>122</v>
      </c>
      <c r="C17" s="10" t="s">
        <v>27</v>
      </c>
      <c r="D17" s="11">
        <v>20000</v>
      </c>
      <c r="E17" s="11"/>
      <c r="F17" s="11">
        <f t="shared" si="0"/>
        <v>-102700</v>
      </c>
      <c r="G17" s="9"/>
      <c r="H17" s="9" t="s">
        <v>229</v>
      </c>
    </row>
    <row r="18" spans="1:9" s="12" customFormat="1" ht="39.950000000000003" customHeight="1" x14ac:dyDescent="0.25">
      <c r="A18" s="8"/>
      <c r="B18" s="9" t="s">
        <v>122</v>
      </c>
      <c r="C18" s="10" t="s">
        <v>28</v>
      </c>
      <c r="D18" s="11">
        <v>22500</v>
      </c>
      <c r="E18" s="11"/>
      <c r="F18" s="11">
        <f t="shared" si="0"/>
        <v>-125200</v>
      </c>
      <c r="G18" s="9"/>
      <c r="H18" s="9" t="s">
        <v>229</v>
      </c>
    </row>
    <row r="19" spans="1:9" s="12" customFormat="1" ht="39.950000000000003" customHeight="1" x14ac:dyDescent="0.25">
      <c r="A19" s="8"/>
      <c r="B19" s="9" t="s">
        <v>122</v>
      </c>
      <c r="C19" s="10" t="s">
        <v>29</v>
      </c>
      <c r="D19" s="11">
        <v>5000</v>
      </c>
      <c r="E19" s="11"/>
      <c r="F19" s="11">
        <f t="shared" si="0"/>
        <v>-130200</v>
      </c>
      <c r="G19" s="9" t="s">
        <v>47</v>
      </c>
      <c r="H19" s="9" t="s">
        <v>401</v>
      </c>
    </row>
    <row r="20" spans="1:9" s="12" customFormat="1" ht="39.950000000000003" customHeight="1" x14ac:dyDescent="0.25">
      <c r="A20" s="8"/>
      <c r="B20" s="9" t="s">
        <v>122</v>
      </c>
      <c r="C20" s="10" t="s">
        <v>30</v>
      </c>
      <c r="D20" s="11">
        <v>1000</v>
      </c>
      <c r="E20" s="11"/>
      <c r="F20" s="11">
        <f t="shared" si="0"/>
        <v>-131200</v>
      </c>
      <c r="G20" s="9" t="s">
        <v>204</v>
      </c>
      <c r="H20" s="9" t="s">
        <v>229</v>
      </c>
    </row>
    <row r="21" spans="1:9" s="12" customFormat="1" ht="39.950000000000003" customHeight="1" x14ac:dyDescent="0.25">
      <c r="A21" s="8"/>
      <c r="B21" s="9" t="s">
        <v>122</v>
      </c>
      <c r="C21" s="10" t="s">
        <v>31</v>
      </c>
      <c r="D21" s="11">
        <v>150</v>
      </c>
      <c r="E21" s="11"/>
      <c r="F21" s="11">
        <f t="shared" si="0"/>
        <v>-131350</v>
      </c>
      <c r="G21" s="9"/>
      <c r="H21" s="9" t="s">
        <v>229</v>
      </c>
    </row>
    <row r="22" spans="1:9" s="12" customFormat="1" ht="39.950000000000003" customHeight="1" x14ac:dyDescent="0.25">
      <c r="A22" s="8"/>
      <c r="B22" s="9" t="s">
        <v>122</v>
      </c>
      <c r="C22" s="10" t="s">
        <v>32</v>
      </c>
      <c r="D22" s="11">
        <v>2000</v>
      </c>
      <c r="E22" s="11"/>
      <c r="F22" s="11">
        <f t="shared" si="0"/>
        <v>-133350</v>
      </c>
      <c r="G22" s="9" t="s">
        <v>47</v>
      </c>
      <c r="H22" s="9" t="s">
        <v>401</v>
      </c>
    </row>
    <row r="23" spans="1:9" s="12" customFormat="1" ht="39.950000000000003" customHeight="1" x14ac:dyDescent="0.25">
      <c r="A23" s="8"/>
      <c r="B23" s="9" t="s">
        <v>122</v>
      </c>
      <c r="C23" s="10" t="s">
        <v>12</v>
      </c>
      <c r="D23" s="11">
        <v>1500</v>
      </c>
      <c r="E23" s="11"/>
      <c r="F23" s="11">
        <f t="shared" si="0"/>
        <v>-134850</v>
      </c>
      <c r="G23" s="9" t="s">
        <v>203</v>
      </c>
      <c r="H23" s="9" t="s">
        <v>229</v>
      </c>
    </row>
    <row r="24" spans="1:9" s="12" customFormat="1" ht="39.950000000000003" customHeight="1" x14ac:dyDescent="0.25">
      <c r="A24" s="8"/>
      <c r="B24" s="9" t="s">
        <v>122</v>
      </c>
      <c r="C24" s="10" t="s">
        <v>33</v>
      </c>
      <c r="D24" s="11">
        <v>40000</v>
      </c>
      <c r="E24" s="11"/>
      <c r="F24" s="11">
        <f t="shared" si="0"/>
        <v>-174850</v>
      </c>
      <c r="G24" s="9" t="s">
        <v>207</v>
      </c>
      <c r="H24" s="9" t="s">
        <v>401</v>
      </c>
    </row>
    <row r="25" spans="1:9" s="12" customFormat="1" ht="39.950000000000003" customHeight="1" x14ac:dyDescent="0.25">
      <c r="A25" s="8"/>
      <c r="B25" s="9" t="s">
        <v>122</v>
      </c>
      <c r="C25" s="10" t="s">
        <v>33</v>
      </c>
      <c r="D25" s="11">
        <v>20000</v>
      </c>
      <c r="E25" s="11"/>
      <c r="F25" s="11">
        <f t="shared" si="0"/>
        <v>-194850</v>
      </c>
      <c r="G25" s="9" t="s">
        <v>207</v>
      </c>
      <c r="H25" s="9" t="s">
        <v>401</v>
      </c>
    </row>
    <row r="26" spans="1:9" s="3" customFormat="1" ht="39.950000000000003" customHeight="1" x14ac:dyDescent="0.25">
      <c r="A26" s="14"/>
      <c r="B26" s="15" t="s">
        <v>122</v>
      </c>
      <c r="C26" s="16" t="s">
        <v>34</v>
      </c>
      <c r="D26" s="17">
        <v>100000</v>
      </c>
      <c r="E26" s="17"/>
      <c r="F26" s="11">
        <f t="shared" si="0"/>
        <v>-294850</v>
      </c>
      <c r="G26" s="15" t="s">
        <v>207</v>
      </c>
      <c r="H26" s="9" t="s">
        <v>401</v>
      </c>
      <c r="I26" s="18">
        <f>SUM(D3:D26)</f>
        <v>294850</v>
      </c>
    </row>
    <row r="27" spans="1:9" s="12" customFormat="1" ht="39.950000000000003" customHeight="1" x14ac:dyDescent="0.25">
      <c r="A27" s="8"/>
      <c r="B27" s="9" t="s">
        <v>122</v>
      </c>
      <c r="C27" s="10" t="s">
        <v>43</v>
      </c>
      <c r="D27" s="11">
        <v>10000</v>
      </c>
      <c r="E27" s="11"/>
      <c r="F27" s="11">
        <f t="shared" si="0"/>
        <v>-304850</v>
      </c>
      <c r="G27" s="9" t="s">
        <v>126</v>
      </c>
      <c r="H27" s="9"/>
      <c r="I27" s="19"/>
    </row>
    <row r="28" spans="1:9" s="12" customFormat="1" ht="39.950000000000003" customHeight="1" x14ac:dyDescent="0.25">
      <c r="A28" s="8"/>
      <c r="B28" s="9" t="s">
        <v>122</v>
      </c>
      <c r="C28" s="10" t="s">
        <v>44</v>
      </c>
      <c r="D28" s="11">
        <v>6700</v>
      </c>
      <c r="E28" s="11"/>
      <c r="F28" s="11">
        <f t="shared" si="0"/>
        <v>-311550</v>
      </c>
      <c r="G28" s="9"/>
      <c r="H28" s="9"/>
    </row>
    <row r="29" spans="1:9" s="12" customFormat="1" ht="39.950000000000003" customHeight="1" x14ac:dyDescent="0.25">
      <c r="A29" s="8"/>
      <c r="B29" s="9" t="s">
        <v>122</v>
      </c>
      <c r="C29" s="10" t="s">
        <v>45</v>
      </c>
      <c r="D29" s="11">
        <v>3000</v>
      </c>
      <c r="E29" s="11"/>
      <c r="F29" s="11">
        <f t="shared" si="0"/>
        <v>-314550</v>
      </c>
      <c r="G29" s="9" t="s">
        <v>45</v>
      </c>
      <c r="H29" s="9" t="s">
        <v>229</v>
      </c>
    </row>
    <row r="30" spans="1:9" s="12" customFormat="1" ht="39.950000000000003" customHeight="1" x14ac:dyDescent="0.25">
      <c r="A30" s="8"/>
      <c r="B30" s="9" t="s">
        <v>122</v>
      </c>
      <c r="C30" s="10" t="s">
        <v>46</v>
      </c>
      <c r="D30" s="13">
        <v>3000</v>
      </c>
      <c r="E30" s="11"/>
      <c r="F30" s="11">
        <f t="shared" si="0"/>
        <v>-317550</v>
      </c>
      <c r="G30" s="9"/>
      <c r="H30" s="9"/>
    </row>
    <row r="31" spans="1:9" s="12" customFormat="1" ht="39.950000000000003" customHeight="1" x14ac:dyDescent="0.25">
      <c r="A31" s="8"/>
      <c r="B31" s="9" t="s">
        <v>122</v>
      </c>
      <c r="C31" s="10" t="s">
        <v>47</v>
      </c>
      <c r="D31" s="13">
        <v>10000</v>
      </c>
      <c r="E31" s="11"/>
      <c r="F31" s="11">
        <f t="shared" si="0"/>
        <v>-327550</v>
      </c>
      <c r="G31" s="9" t="s">
        <v>47</v>
      </c>
      <c r="H31" s="9" t="s">
        <v>401</v>
      </c>
    </row>
    <row r="32" spans="1:9" s="3" customFormat="1" ht="39.950000000000003" customHeight="1" x14ac:dyDescent="0.25">
      <c r="A32" s="20"/>
      <c r="B32" s="9" t="s">
        <v>122</v>
      </c>
      <c r="C32" s="21" t="s">
        <v>48</v>
      </c>
      <c r="D32" s="13">
        <v>3500</v>
      </c>
      <c r="E32" s="22"/>
      <c r="F32" s="11">
        <f t="shared" si="0"/>
        <v>-331050</v>
      </c>
      <c r="G32" s="9" t="s">
        <v>48</v>
      </c>
      <c r="H32" s="23"/>
    </row>
    <row r="33" spans="1:8" s="12" customFormat="1" ht="39.950000000000003" customHeight="1" x14ac:dyDescent="0.25">
      <c r="A33" s="8"/>
      <c r="B33" s="9" t="s">
        <v>122</v>
      </c>
      <c r="C33" s="10" t="s">
        <v>49</v>
      </c>
      <c r="D33" s="11">
        <v>100</v>
      </c>
      <c r="E33" s="11"/>
      <c r="F33" s="11">
        <f t="shared" si="0"/>
        <v>-331150</v>
      </c>
      <c r="G33" s="9" t="s">
        <v>49</v>
      </c>
      <c r="H33" s="9"/>
    </row>
    <row r="34" spans="1:8" s="3" customFormat="1" ht="39.950000000000003" customHeight="1" x14ac:dyDescent="0.25">
      <c r="A34" s="20"/>
      <c r="B34" s="9" t="s">
        <v>122</v>
      </c>
      <c r="C34" s="21" t="s">
        <v>50</v>
      </c>
      <c r="D34" s="22">
        <v>15000</v>
      </c>
      <c r="E34" s="22"/>
      <c r="F34" s="11">
        <f t="shared" si="0"/>
        <v>-346150</v>
      </c>
      <c r="G34" s="9" t="s">
        <v>211</v>
      </c>
      <c r="H34" s="23"/>
    </row>
    <row r="35" spans="1:8" s="12" customFormat="1" ht="39.950000000000003" customHeight="1" x14ac:dyDescent="0.25">
      <c r="A35" s="8"/>
      <c r="B35" s="9" t="s">
        <v>122</v>
      </c>
      <c r="C35" s="10" t="s">
        <v>51</v>
      </c>
      <c r="D35" s="11">
        <v>6000</v>
      </c>
      <c r="E35" s="11"/>
      <c r="F35" s="11">
        <f t="shared" si="0"/>
        <v>-352150</v>
      </c>
      <c r="G35" s="9" t="s">
        <v>212</v>
      </c>
      <c r="H35" s="9"/>
    </row>
    <row r="36" spans="1:8" s="12" customFormat="1" ht="39.950000000000003" customHeight="1" x14ac:dyDescent="0.25">
      <c r="A36" s="8"/>
      <c r="B36" s="9" t="s">
        <v>122</v>
      </c>
      <c r="C36" s="10" t="s">
        <v>52</v>
      </c>
      <c r="D36" s="11">
        <v>2000</v>
      </c>
      <c r="E36" s="11"/>
      <c r="F36" s="11">
        <f t="shared" si="0"/>
        <v>-354150</v>
      </c>
      <c r="G36" s="9" t="s">
        <v>207</v>
      </c>
      <c r="H36" s="9" t="s">
        <v>401</v>
      </c>
    </row>
    <row r="37" spans="1:8" s="12" customFormat="1" ht="39.950000000000003" customHeight="1" x14ac:dyDescent="0.25">
      <c r="A37" s="8"/>
      <c r="B37" s="9" t="s">
        <v>122</v>
      </c>
      <c r="C37" s="10" t="s">
        <v>53</v>
      </c>
      <c r="D37" s="11">
        <v>2200</v>
      </c>
      <c r="E37" s="11"/>
      <c r="F37" s="11">
        <f t="shared" si="0"/>
        <v>-356350</v>
      </c>
      <c r="G37" s="58" t="s">
        <v>347</v>
      </c>
      <c r="H37" s="9"/>
    </row>
    <row r="38" spans="1:8" s="12" customFormat="1" ht="39.950000000000003" customHeight="1" x14ac:dyDescent="0.25">
      <c r="A38" s="8"/>
      <c r="B38" s="9" t="s">
        <v>122</v>
      </c>
      <c r="C38" s="10" t="s">
        <v>54</v>
      </c>
      <c r="D38" s="11">
        <v>10000</v>
      </c>
      <c r="E38" s="11"/>
      <c r="F38" s="11">
        <f t="shared" si="0"/>
        <v>-366350</v>
      </c>
      <c r="G38" s="9" t="s">
        <v>204</v>
      </c>
      <c r="H38" s="9" t="s">
        <v>229</v>
      </c>
    </row>
    <row r="39" spans="1:8" s="12" customFormat="1" ht="39.950000000000003" customHeight="1" x14ac:dyDescent="0.25">
      <c r="A39" s="8"/>
      <c r="B39" s="9" t="s">
        <v>122</v>
      </c>
      <c r="C39" s="10" t="s">
        <v>55</v>
      </c>
      <c r="D39" s="11">
        <v>500</v>
      </c>
      <c r="E39" s="11"/>
      <c r="F39" s="11">
        <f t="shared" si="0"/>
        <v>-366850</v>
      </c>
      <c r="G39" s="9"/>
      <c r="H39" s="9"/>
    </row>
    <row r="40" spans="1:8" s="12" customFormat="1" ht="39.950000000000003" customHeight="1" x14ac:dyDescent="0.25">
      <c r="A40" s="8"/>
      <c r="B40" s="9" t="s">
        <v>122</v>
      </c>
      <c r="C40" s="10" t="s">
        <v>56</v>
      </c>
      <c r="D40" s="11">
        <v>1500</v>
      </c>
      <c r="E40" s="11"/>
      <c r="F40" s="11">
        <f t="shared" si="0"/>
        <v>-368350</v>
      </c>
      <c r="G40" s="9" t="s">
        <v>120</v>
      </c>
      <c r="H40" s="9"/>
    </row>
    <row r="41" spans="1:8" s="12" customFormat="1" ht="39.950000000000003" customHeight="1" x14ac:dyDescent="0.25">
      <c r="A41" s="8"/>
      <c r="B41" s="9" t="s">
        <v>122</v>
      </c>
      <c r="C41" s="10" t="s">
        <v>57</v>
      </c>
      <c r="D41" s="11">
        <v>1200</v>
      </c>
      <c r="E41" s="11"/>
      <c r="F41" s="11">
        <f t="shared" si="0"/>
        <v>-369550</v>
      </c>
      <c r="G41" s="9" t="s">
        <v>109</v>
      </c>
      <c r="H41" s="9" t="s">
        <v>229</v>
      </c>
    </row>
    <row r="42" spans="1:8" s="12" customFormat="1" ht="39.950000000000003" customHeight="1" x14ac:dyDescent="0.25">
      <c r="A42" s="8"/>
      <c r="B42" s="9" t="s">
        <v>122</v>
      </c>
      <c r="C42" s="10" t="s">
        <v>13</v>
      </c>
      <c r="D42" s="11">
        <v>2000</v>
      </c>
      <c r="E42" s="11"/>
      <c r="F42" s="11">
        <f t="shared" si="0"/>
        <v>-371550</v>
      </c>
      <c r="G42" s="9"/>
      <c r="H42" s="9" t="s">
        <v>13</v>
      </c>
    </row>
    <row r="43" spans="1:8" s="12" customFormat="1" ht="39.950000000000003" customHeight="1" x14ac:dyDescent="0.25">
      <c r="A43" s="8"/>
      <c r="B43" s="9" t="s">
        <v>122</v>
      </c>
      <c r="C43" s="10" t="s">
        <v>58</v>
      </c>
      <c r="D43" s="11">
        <v>1500</v>
      </c>
      <c r="E43" s="11"/>
      <c r="F43" s="11">
        <f t="shared" si="0"/>
        <v>-373050</v>
      </c>
      <c r="G43" s="9"/>
      <c r="H43" s="9"/>
    </row>
    <row r="44" spans="1:8" s="12" customFormat="1" ht="39.950000000000003" customHeight="1" x14ac:dyDescent="0.25">
      <c r="A44" s="8"/>
      <c r="B44" s="9" t="s">
        <v>122</v>
      </c>
      <c r="C44" s="10" t="s">
        <v>59</v>
      </c>
      <c r="D44" s="11">
        <v>1500</v>
      </c>
      <c r="E44" s="11"/>
      <c r="F44" s="11">
        <f t="shared" si="0"/>
        <v>-374550</v>
      </c>
      <c r="G44" s="9"/>
      <c r="H44" s="9"/>
    </row>
    <row r="45" spans="1:8" s="12" customFormat="1" ht="39.950000000000003" customHeight="1" x14ac:dyDescent="0.25">
      <c r="A45" s="8"/>
      <c r="B45" s="9" t="s">
        <v>122</v>
      </c>
      <c r="C45" s="10" t="s">
        <v>60</v>
      </c>
      <c r="D45" s="11">
        <v>10000</v>
      </c>
      <c r="E45" s="11"/>
      <c r="F45" s="11">
        <f t="shared" si="0"/>
        <v>-384550</v>
      </c>
      <c r="G45" s="9"/>
      <c r="H45" s="9" t="s">
        <v>229</v>
      </c>
    </row>
    <row r="46" spans="1:8" s="12" customFormat="1" ht="39.950000000000003" customHeight="1" x14ac:dyDescent="0.25">
      <c r="A46" s="8"/>
      <c r="B46" s="9" t="s">
        <v>122</v>
      </c>
      <c r="C46" s="10" t="s">
        <v>61</v>
      </c>
      <c r="D46" s="11">
        <v>1000</v>
      </c>
      <c r="E46" s="11"/>
      <c r="F46" s="11">
        <f t="shared" si="0"/>
        <v>-385550</v>
      </c>
      <c r="G46" s="9"/>
      <c r="H46" s="9"/>
    </row>
    <row r="47" spans="1:8" s="12" customFormat="1" ht="39.950000000000003" customHeight="1" x14ac:dyDescent="0.25">
      <c r="A47" s="8"/>
      <c r="B47" s="9" t="s">
        <v>122</v>
      </c>
      <c r="C47" s="10" t="s">
        <v>62</v>
      </c>
      <c r="D47" s="11">
        <v>200</v>
      </c>
      <c r="E47" s="11"/>
      <c r="F47" s="11">
        <f t="shared" si="0"/>
        <v>-385750</v>
      </c>
      <c r="G47" s="9" t="s">
        <v>109</v>
      </c>
      <c r="H47" s="9" t="s">
        <v>229</v>
      </c>
    </row>
    <row r="48" spans="1:8" s="12" customFormat="1" ht="39.950000000000003" customHeight="1" x14ac:dyDescent="0.25">
      <c r="A48" s="8"/>
      <c r="B48" s="9" t="s">
        <v>122</v>
      </c>
      <c r="C48" s="10" t="s">
        <v>63</v>
      </c>
      <c r="D48" s="11">
        <v>2000</v>
      </c>
      <c r="E48" s="11"/>
      <c r="F48" s="11">
        <f t="shared" si="0"/>
        <v>-387750</v>
      </c>
      <c r="G48" s="9" t="s">
        <v>216</v>
      </c>
      <c r="H48" s="9"/>
    </row>
    <row r="49" spans="1:9" s="12" customFormat="1" ht="39.950000000000003" customHeight="1" x14ac:dyDescent="0.25">
      <c r="A49" s="8"/>
      <c r="B49" s="9" t="s">
        <v>122</v>
      </c>
      <c r="C49" s="10" t="s">
        <v>64</v>
      </c>
      <c r="D49" s="11">
        <v>2300</v>
      </c>
      <c r="E49" s="11"/>
      <c r="F49" s="11">
        <f t="shared" si="0"/>
        <v>-390050</v>
      </c>
      <c r="G49" s="9"/>
      <c r="H49" s="9" t="s">
        <v>229</v>
      </c>
    </row>
    <row r="50" spans="1:9" s="12" customFormat="1" ht="39.950000000000003" customHeight="1" x14ac:dyDescent="0.25">
      <c r="A50" s="8"/>
      <c r="B50" s="9" t="s">
        <v>122</v>
      </c>
      <c r="C50" s="10" t="s">
        <v>58</v>
      </c>
      <c r="D50" s="11">
        <v>500</v>
      </c>
      <c r="E50" s="11"/>
      <c r="F50" s="11">
        <f t="shared" si="0"/>
        <v>-390550</v>
      </c>
      <c r="G50" s="9"/>
      <c r="H50" s="9"/>
    </row>
    <row r="51" spans="1:9" s="12" customFormat="1" ht="39.950000000000003" customHeight="1" x14ac:dyDescent="0.25">
      <c r="A51" s="8"/>
      <c r="B51" s="9" t="s">
        <v>122</v>
      </c>
      <c r="C51" s="10" t="s">
        <v>65</v>
      </c>
      <c r="D51" s="11">
        <v>1800</v>
      </c>
      <c r="E51" s="11"/>
      <c r="F51" s="11">
        <f t="shared" si="0"/>
        <v>-392350</v>
      </c>
      <c r="G51" s="9"/>
      <c r="H51" s="9"/>
    </row>
    <row r="52" spans="1:9" s="12" customFormat="1" ht="39.950000000000003" customHeight="1" x14ac:dyDescent="0.25">
      <c r="A52" s="8"/>
      <c r="B52" s="9" t="s">
        <v>122</v>
      </c>
      <c r="C52" s="10" t="s">
        <v>66</v>
      </c>
      <c r="D52" s="11">
        <v>500</v>
      </c>
      <c r="E52" s="11"/>
      <c r="F52" s="11">
        <f t="shared" si="0"/>
        <v>-392850</v>
      </c>
      <c r="G52" s="9"/>
      <c r="H52" s="9"/>
    </row>
    <row r="53" spans="1:9" s="12" customFormat="1" ht="39.950000000000003" customHeight="1" x14ac:dyDescent="0.25">
      <c r="A53" s="8"/>
      <c r="B53" s="9" t="s">
        <v>122</v>
      </c>
      <c r="C53" s="10" t="s">
        <v>67</v>
      </c>
      <c r="D53" s="11">
        <v>600</v>
      </c>
      <c r="E53" s="11"/>
      <c r="F53" s="11">
        <f t="shared" si="0"/>
        <v>-393450</v>
      </c>
      <c r="G53" s="9" t="s">
        <v>217</v>
      </c>
      <c r="H53" s="9"/>
    </row>
    <row r="54" spans="1:9" s="25" customFormat="1" ht="39.950000000000003" customHeight="1" x14ac:dyDescent="0.25">
      <c r="A54" s="20"/>
      <c r="B54" s="9" t="s">
        <v>122</v>
      </c>
      <c r="C54" s="21" t="s">
        <v>68</v>
      </c>
      <c r="D54" s="22">
        <v>10000</v>
      </c>
      <c r="E54" s="22"/>
      <c r="F54" s="11">
        <f t="shared" si="0"/>
        <v>-403450</v>
      </c>
      <c r="G54" s="9"/>
      <c r="H54" s="23" t="s">
        <v>229</v>
      </c>
      <c r="I54" s="24"/>
    </row>
    <row r="55" spans="1:9" s="3" customFormat="1" ht="39.950000000000003" customHeight="1" x14ac:dyDescent="0.25">
      <c r="A55" s="26"/>
      <c r="B55" s="15" t="s">
        <v>122</v>
      </c>
      <c r="C55" s="27" t="s">
        <v>147</v>
      </c>
      <c r="D55" s="28">
        <v>20000</v>
      </c>
      <c r="E55" s="28"/>
      <c r="F55" s="11">
        <f t="shared" si="0"/>
        <v>-423450</v>
      </c>
      <c r="G55" s="29"/>
      <c r="H55" s="29" t="s">
        <v>229</v>
      </c>
      <c r="I55" s="18">
        <f>SUM(D27:D55)</f>
        <v>128600</v>
      </c>
    </row>
    <row r="56" spans="1:9" s="12" customFormat="1" ht="39.950000000000003" customHeight="1" x14ac:dyDescent="0.25">
      <c r="A56" s="30"/>
      <c r="B56" s="9" t="s">
        <v>122</v>
      </c>
      <c r="C56" s="31" t="s">
        <v>35</v>
      </c>
      <c r="D56" s="32">
        <v>2500</v>
      </c>
      <c r="E56" s="32"/>
      <c r="F56" s="11">
        <f t="shared" si="0"/>
        <v>-425950</v>
      </c>
      <c r="G56" s="33" t="s">
        <v>213</v>
      </c>
      <c r="H56" s="33" t="s">
        <v>229</v>
      </c>
    </row>
    <row r="57" spans="1:9" s="12" customFormat="1" ht="39.950000000000003" customHeight="1" x14ac:dyDescent="0.25">
      <c r="A57" s="8"/>
      <c r="B57" s="9" t="s">
        <v>122</v>
      </c>
      <c r="C57" s="10" t="s">
        <v>36</v>
      </c>
      <c r="D57" s="11">
        <v>2500</v>
      </c>
      <c r="E57" s="11"/>
      <c r="F57" s="11">
        <f t="shared" si="0"/>
        <v>-428450</v>
      </c>
      <c r="G57" s="9" t="s">
        <v>214</v>
      </c>
      <c r="H57" s="9" t="s">
        <v>229</v>
      </c>
    </row>
    <row r="58" spans="1:9" s="12" customFormat="1" ht="39.950000000000003" customHeight="1" x14ac:dyDescent="0.25">
      <c r="A58" s="8"/>
      <c r="B58" s="9" t="s">
        <v>122</v>
      </c>
      <c r="C58" s="10" t="s">
        <v>17</v>
      </c>
      <c r="D58" s="11">
        <v>5000</v>
      </c>
      <c r="E58" s="11"/>
      <c r="F58" s="11">
        <f t="shared" si="0"/>
        <v>-433450</v>
      </c>
      <c r="G58" s="9" t="s">
        <v>202</v>
      </c>
      <c r="H58" s="9" t="s">
        <v>229</v>
      </c>
    </row>
    <row r="59" spans="1:9" s="12" customFormat="1" ht="39.950000000000003" customHeight="1" x14ac:dyDescent="0.25">
      <c r="A59" s="8"/>
      <c r="B59" s="9" t="s">
        <v>122</v>
      </c>
      <c r="C59" s="10" t="s">
        <v>37</v>
      </c>
      <c r="D59" s="11">
        <v>5000</v>
      </c>
      <c r="E59" s="11"/>
      <c r="F59" s="11">
        <f t="shared" si="0"/>
        <v>-438450</v>
      </c>
      <c r="G59" s="9" t="s">
        <v>203</v>
      </c>
      <c r="H59" s="9" t="s">
        <v>229</v>
      </c>
    </row>
    <row r="60" spans="1:9" s="12" customFormat="1" ht="39.950000000000003" customHeight="1" x14ac:dyDescent="0.25">
      <c r="A60" s="8"/>
      <c r="B60" s="9" t="s">
        <v>122</v>
      </c>
      <c r="C60" s="10" t="s">
        <v>13</v>
      </c>
      <c r="D60" s="11">
        <v>4000</v>
      </c>
      <c r="E60" s="11"/>
      <c r="F60" s="11">
        <f t="shared" si="0"/>
        <v>-442450</v>
      </c>
      <c r="G60" s="9"/>
      <c r="H60" s="9" t="s">
        <v>13</v>
      </c>
    </row>
    <row r="61" spans="1:9" s="12" customFormat="1" ht="39.950000000000003" customHeight="1" x14ac:dyDescent="0.25">
      <c r="A61" s="8"/>
      <c r="B61" s="9" t="s">
        <v>122</v>
      </c>
      <c r="C61" s="10" t="s">
        <v>38</v>
      </c>
      <c r="D61" s="11">
        <v>4000</v>
      </c>
      <c r="E61" s="11"/>
      <c r="F61" s="11">
        <f t="shared" si="0"/>
        <v>-446450</v>
      </c>
      <c r="G61" s="9" t="s">
        <v>47</v>
      </c>
      <c r="H61" s="9" t="s">
        <v>401</v>
      </c>
    </row>
    <row r="62" spans="1:9" s="12" customFormat="1" ht="39.950000000000003" customHeight="1" x14ac:dyDescent="0.25">
      <c r="A62" s="8"/>
      <c r="B62" s="9" t="s">
        <v>122</v>
      </c>
      <c r="C62" s="10" t="s">
        <v>39</v>
      </c>
      <c r="D62" s="11">
        <v>2000</v>
      </c>
      <c r="E62" s="11"/>
      <c r="F62" s="11">
        <f t="shared" si="0"/>
        <v>-448450</v>
      </c>
      <c r="G62" s="9" t="s">
        <v>208</v>
      </c>
      <c r="H62" s="9" t="s">
        <v>229</v>
      </c>
    </row>
    <row r="63" spans="1:9" s="3" customFormat="1" ht="39.950000000000003" customHeight="1" x14ac:dyDescent="0.25">
      <c r="A63" s="20"/>
      <c r="B63" s="9" t="s">
        <v>122</v>
      </c>
      <c r="C63" s="21" t="s">
        <v>113</v>
      </c>
      <c r="D63" s="22">
        <v>5000</v>
      </c>
      <c r="E63" s="22"/>
      <c r="F63" s="11">
        <f t="shared" si="0"/>
        <v>-453450</v>
      </c>
      <c r="G63" s="9" t="s">
        <v>113</v>
      </c>
      <c r="H63" s="23"/>
    </row>
    <row r="64" spans="1:9" s="12" customFormat="1" ht="39.950000000000003" customHeight="1" x14ac:dyDescent="0.25">
      <c r="A64" s="8"/>
      <c r="B64" s="9" t="s">
        <v>122</v>
      </c>
      <c r="C64" s="10" t="s">
        <v>40</v>
      </c>
      <c r="D64" s="11">
        <v>2400</v>
      </c>
      <c r="E64" s="11"/>
      <c r="F64" s="11">
        <f t="shared" si="0"/>
        <v>-455850</v>
      </c>
      <c r="G64" s="9" t="s">
        <v>207</v>
      </c>
      <c r="H64" s="9" t="s">
        <v>401</v>
      </c>
    </row>
    <row r="65" spans="1:9" s="12" customFormat="1" ht="39.950000000000003" customHeight="1" x14ac:dyDescent="0.25">
      <c r="A65" s="8"/>
      <c r="B65" s="9" t="s">
        <v>122</v>
      </c>
      <c r="C65" s="10" t="s">
        <v>41</v>
      </c>
      <c r="D65" s="11">
        <v>2000</v>
      </c>
      <c r="E65" s="11"/>
      <c r="F65" s="11">
        <f t="shared" si="0"/>
        <v>-457850</v>
      </c>
      <c r="G65" s="9"/>
      <c r="H65" s="9"/>
    </row>
    <row r="66" spans="1:9" s="12" customFormat="1" ht="39.950000000000003" customHeight="1" x14ac:dyDescent="0.25">
      <c r="A66" s="8"/>
      <c r="B66" s="9" t="s">
        <v>122</v>
      </c>
      <c r="C66" s="10" t="s">
        <v>42</v>
      </c>
      <c r="D66" s="13">
        <v>40000</v>
      </c>
      <c r="E66" s="13"/>
      <c r="F66" s="11">
        <f t="shared" si="0"/>
        <v>-497850</v>
      </c>
      <c r="G66" s="9" t="s">
        <v>42</v>
      </c>
      <c r="H66" s="9"/>
      <c r="I66" s="34"/>
    </row>
    <row r="67" spans="1:9" s="12" customFormat="1" ht="39.950000000000003" customHeight="1" x14ac:dyDescent="0.25">
      <c r="A67" s="14"/>
      <c r="B67" s="9" t="s">
        <v>122</v>
      </c>
      <c r="C67" s="16" t="s">
        <v>231</v>
      </c>
      <c r="D67" s="17">
        <v>1200</v>
      </c>
      <c r="E67" s="17"/>
      <c r="F67" s="11">
        <f t="shared" si="0"/>
        <v>-499050</v>
      </c>
      <c r="G67" s="15" t="s">
        <v>126</v>
      </c>
      <c r="H67" s="15"/>
      <c r="I67" s="18">
        <f>SUM(D56:D67)</f>
        <v>75600</v>
      </c>
    </row>
    <row r="68" spans="1:9" s="12" customFormat="1" ht="39.950000000000003" customHeight="1" x14ac:dyDescent="0.25">
      <c r="A68" s="8"/>
      <c r="B68" s="9" t="s">
        <v>122</v>
      </c>
      <c r="C68" s="10" t="s">
        <v>69</v>
      </c>
      <c r="D68" s="11">
        <v>650</v>
      </c>
      <c r="E68" s="11"/>
      <c r="F68" s="11">
        <f>F67+E68-D68</f>
        <v>-499700</v>
      </c>
      <c r="G68" s="9"/>
      <c r="H68" s="9"/>
    </row>
    <row r="69" spans="1:9" s="12" customFormat="1" ht="39.950000000000003" customHeight="1" x14ac:dyDescent="0.25">
      <c r="A69" s="8"/>
      <c r="B69" s="9" t="s">
        <v>122</v>
      </c>
      <c r="C69" s="10" t="s">
        <v>70</v>
      </c>
      <c r="D69" s="11">
        <v>10000</v>
      </c>
      <c r="E69" s="11"/>
      <c r="F69" s="11">
        <f t="shared" ref="F69:F132" si="1">F68+E69-D69</f>
        <v>-509700</v>
      </c>
      <c r="G69" s="9" t="s">
        <v>70</v>
      </c>
      <c r="H69" s="9" t="s">
        <v>229</v>
      </c>
    </row>
    <row r="70" spans="1:9" s="12" customFormat="1" ht="39.950000000000003" customHeight="1" x14ac:dyDescent="0.25">
      <c r="A70" s="8"/>
      <c r="B70" s="9" t="s">
        <v>122</v>
      </c>
      <c r="C70" s="10" t="s">
        <v>71</v>
      </c>
      <c r="D70" s="11">
        <v>200</v>
      </c>
      <c r="E70" s="11"/>
      <c r="F70" s="11">
        <f t="shared" si="1"/>
        <v>-509900</v>
      </c>
      <c r="G70" s="9"/>
      <c r="H70" s="9"/>
    </row>
    <row r="71" spans="1:9" s="12" customFormat="1" ht="39.950000000000003" customHeight="1" x14ac:dyDescent="0.25">
      <c r="A71" s="8"/>
      <c r="B71" s="9" t="s">
        <v>122</v>
      </c>
      <c r="C71" s="10" t="s">
        <v>72</v>
      </c>
      <c r="D71" s="11">
        <v>1700</v>
      </c>
      <c r="E71" s="11"/>
      <c r="F71" s="11">
        <f t="shared" si="1"/>
        <v>-511600</v>
      </c>
      <c r="G71" s="9"/>
      <c r="H71" s="9"/>
    </row>
    <row r="72" spans="1:9" s="12" customFormat="1" ht="39.950000000000003" customHeight="1" x14ac:dyDescent="0.25">
      <c r="A72" s="8"/>
      <c r="B72" s="9" t="s">
        <v>122</v>
      </c>
      <c r="C72" s="10" t="s">
        <v>73</v>
      </c>
      <c r="D72" s="11">
        <v>1100</v>
      </c>
      <c r="E72" s="11"/>
      <c r="F72" s="11">
        <f t="shared" si="1"/>
        <v>-512700</v>
      </c>
      <c r="G72" s="58" t="s">
        <v>347</v>
      </c>
      <c r="H72" s="9"/>
    </row>
    <row r="73" spans="1:9" s="12" customFormat="1" ht="39.950000000000003" customHeight="1" x14ac:dyDescent="0.25">
      <c r="A73" s="8"/>
      <c r="B73" s="9" t="s">
        <v>122</v>
      </c>
      <c r="C73" s="10" t="s">
        <v>74</v>
      </c>
      <c r="D73" s="11">
        <v>300</v>
      </c>
      <c r="E73" s="11"/>
      <c r="F73" s="11">
        <f t="shared" si="1"/>
        <v>-513000</v>
      </c>
      <c r="G73" s="9"/>
      <c r="H73" s="9"/>
    </row>
    <row r="74" spans="1:9" s="12" customFormat="1" ht="39.950000000000003" customHeight="1" x14ac:dyDescent="0.25">
      <c r="A74" s="8"/>
      <c r="B74" s="9" t="s">
        <v>122</v>
      </c>
      <c r="C74" s="10" t="s">
        <v>75</v>
      </c>
      <c r="D74" s="11">
        <v>650</v>
      </c>
      <c r="E74" s="11"/>
      <c r="F74" s="11">
        <f t="shared" si="1"/>
        <v>-513650</v>
      </c>
      <c r="G74" s="9" t="s">
        <v>218</v>
      </c>
      <c r="H74" s="9"/>
    </row>
    <row r="75" spans="1:9" s="12" customFormat="1" ht="39.950000000000003" customHeight="1" x14ac:dyDescent="0.25">
      <c r="A75" s="8"/>
      <c r="B75" s="9" t="s">
        <v>122</v>
      </c>
      <c r="C75" s="10" t="s">
        <v>76</v>
      </c>
      <c r="D75" s="11">
        <v>200</v>
      </c>
      <c r="E75" s="11"/>
      <c r="F75" s="11">
        <f t="shared" si="1"/>
        <v>-513850</v>
      </c>
      <c r="G75" s="58" t="s">
        <v>347</v>
      </c>
      <c r="H75" s="9"/>
    </row>
    <row r="76" spans="1:9" s="12" customFormat="1" ht="39.950000000000003" customHeight="1" x14ac:dyDescent="0.25">
      <c r="A76" s="8"/>
      <c r="B76" s="9" t="s">
        <v>122</v>
      </c>
      <c r="C76" s="10" t="s">
        <v>74</v>
      </c>
      <c r="D76" s="11">
        <v>300</v>
      </c>
      <c r="E76" s="11"/>
      <c r="F76" s="11">
        <f t="shared" si="1"/>
        <v>-514150</v>
      </c>
      <c r="G76" s="9"/>
      <c r="H76" s="9"/>
    </row>
    <row r="77" spans="1:9" s="12" customFormat="1" ht="39.950000000000003" customHeight="1" x14ac:dyDescent="0.25">
      <c r="A77" s="8"/>
      <c r="B77" s="9" t="s">
        <v>122</v>
      </c>
      <c r="C77" s="10" t="s">
        <v>72</v>
      </c>
      <c r="D77" s="11">
        <v>3400</v>
      </c>
      <c r="E77" s="11"/>
      <c r="F77" s="11">
        <f t="shared" si="1"/>
        <v>-517550</v>
      </c>
      <c r="G77" s="9"/>
      <c r="H77" s="9"/>
    </row>
    <row r="78" spans="1:9" s="12" customFormat="1" ht="39.950000000000003" customHeight="1" x14ac:dyDescent="0.25">
      <c r="A78" s="8"/>
      <c r="B78" s="9" t="s">
        <v>122</v>
      </c>
      <c r="C78" s="10" t="s">
        <v>77</v>
      </c>
      <c r="D78" s="11">
        <v>1400</v>
      </c>
      <c r="E78" s="11"/>
      <c r="F78" s="11">
        <f t="shared" si="1"/>
        <v>-518950</v>
      </c>
      <c r="G78" s="9"/>
      <c r="H78" s="9"/>
    </row>
    <row r="79" spans="1:9" s="12" customFormat="1" ht="39.950000000000003" customHeight="1" x14ac:dyDescent="0.25">
      <c r="A79" s="8"/>
      <c r="B79" s="9" t="s">
        <v>122</v>
      </c>
      <c r="C79" s="10" t="s">
        <v>78</v>
      </c>
      <c r="D79" s="11">
        <v>200</v>
      </c>
      <c r="E79" s="11"/>
      <c r="F79" s="11">
        <f t="shared" si="1"/>
        <v>-519150</v>
      </c>
      <c r="G79" s="9" t="s">
        <v>209</v>
      </c>
      <c r="H79" s="9"/>
    </row>
    <row r="80" spans="1:9" s="12" customFormat="1" ht="39.950000000000003" customHeight="1" x14ac:dyDescent="0.25">
      <c r="A80" s="8"/>
      <c r="B80" s="9" t="s">
        <v>122</v>
      </c>
      <c r="C80" s="10" t="s">
        <v>79</v>
      </c>
      <c r="D80" s="11">
        <v>3500</v>
      </c>
      <c r="E80" s="11"/>
      <c r="F80" s="11">
        <f t="shared" si="1"/>
        <v>-522650</v>
      </c>
      <c r="G80" s="9"/>
      <c r="H80" s="9"/>
    </row>
    <row r="81" spans="1:9" s="12" customFormat="1" ht="39.950000000000003" customHeight="1" x14ac:dyDescent="0.25">
      <c r="A81" s="8"/>
      <c r="B81" s="9" t="s">
        <v>122</v>
      </c>
      <c r="C81" s="10" t="s">
        <v>80</v>
      </c>
      <c r="D81" s="11">
        <v>1000</v>
      </c>
      <c r="E81" s="11"/>
      <c r="F81" s="11">
        <f t="shared" si="1"/>
        <v>-523650</v>
      </c>
      <c r="G81" s="9"/>
      <c r="H81" s="9"/>
    </row>
    <row r="82" spans="1:9" s="12" customFormat="1" ht="39.950000000000003" customHeight="1" x14ac:dyDescent="0.25">
      <c r="A82" s="8"/>
      <c r="B82" s="9" t="s">
        <v>122</v>
      </c>
      <c r="C82" s="10" t="s">
        <v>81</v>
      </c>
      <c r="D82" s="11">
        <v>100</v>
      </c>
      <c r="E82" s="11"/>
      <c r="F82" s="11">
        <f t="shared" si="1"/>
        <v>-523750</v>
      </c>
      <c r="G82" s="9"/>
      <c r="H82" s="9"/>
    </row>
    <row r="83" spans="1:9" s="12" customFormat="1" ht="39.950000000000003" customHeight="1" x14ac:dyDescent="0.25">
      <c r="A83" s="8"/>
      <c r="B83" s="9" t="s">
        <v>122</v>
      </c>
      <c r="C83" s="10" t="s">
        <v>82</v>
      </c>
      <c r="D83" s="11">
        <v>200</v>
      </c>
      <c r="E83" s="11"/>
      <c r="F83" s="11">
        <f t="shared" si="1"/>
        <v>-523950</v>
      </c>
      <c r="G83" s="9"/>
      <c r="H83" s="9"/>
    </row>
    <row r="84" spans="1:9" s="12" customFormat="1" ht="39.950000000000003" customHeight="1" x14ac:dyDescent="0.25">
      <c r="A84" s="8"/>
      <c r="B84" s="9" t="s">
        <v>122</v>
      </c>
      <c r="C84" s="10" t="s">
        <v>83</v>
      </c>
      <c r="D84" s="11">
        <v>9000</v>
      </c>
      <c r="E84" s="11"/>
      <c r="F84" s="11">
        <f t="shared" si="1"/>
        <v>-532950</v>
      </c>
      <c r="G84" s="9" t="s">
        <v>283</v>
      </c>
      <c r="H84" s="9"/>
    </row>
    <row r="85" spans="1:9" s="12" customFormat="1" ht="39.950000000000003" customHeight="1" x14ac:dyDescent="0.25">
      <c r="A85" s="8"/>
      <c r="B85" s="9" t="s">
        <v>122</v>
      </c>
      <c r="C85" s="21" t="s">
        <v>114</v>
      </c>
      <c r="D85" s="22">
        <v>100</v>
      </c>
      <c r="E85" s="22"/>
      <c r="F85" s="11">
        <f t="shared" si="1"/>
        <v>-533050</v>
      </c>
      <c r="G85" s="9" t="s">
        <v>114</v>
      </c>
      <c r="H85" s="23"/>
    </row>
    <row r="86" spans="1:9" s="12" customFormat="1" ht="39.950000000000003" customHeight="1" x14ac:dyDescent="0.25">
      <c r="A86" s="8"/>
      <c r="B86" s="9" t="s">
        <v>122</v>
      </c>
      <c r="C86" s="10" t="s">
        <v>84</v>
      </c>
      <c r="D86" s="11">
        <v>1100</v>
      </c>
      <c r="E86" s="11"/>
      <c r="F86" s="11">
        <f t="shared" si="1"/>
        <v>-534150</v>
      </c>
      <c r="G86" s="58" t="s">
        <v>347</v>
      </c>
      <c r="H86" s="9"/>
    </row>
    <row r="87" spans="1:9" s="12" customFormat="1" ht="39.950000000000003" customHeight="1" x14ac:dyDescent="0.25">
      <c r="A87" s="8"/>
      <c r="B87" s="9" t="s">
        <v>122</v>
      </c>
      <c r="C87" s="10" t="s">
        <v>85</v>
      </c>
      <c r="D87" s="11">
        <v>500</v>
      </c>
      <c r="E87" s="11"/>
      <c r="F87" s="11">
        <f t="shared" si="1"/>
        <v>-534650</v>
      </c>
      <c r="G87" s="9" t="s">
        <v>85</v>
      </c>
      <c r="H87" s="9"/>
    </row>
    <row r="88" spans="1:9" s="12" customFormat="1" ht="39.950000000000003" customHeight="1" x14ac:dyDescent="0.25">
      <c r="A88" s="8"/>
      <c r="B88" s="9" t="s">
        <v>122</v>
      </c>
      <c r="C88" s="10" t="s">
        <v>86</v>
      </c>
      <c r="D88" s="11">
        <v>200</v>
      </c>
      <c r="E88" s="11"/>
      <c r="F88" s="11">
        <f t="shared" si="1"/>
        <v>-534850</v>
      </c>
      <c r="G88" s="9"/>
      <c r="H88" s="9"/>
    </row>
    <row r="89" spans="1:9" s="12" customFormat="1" ht="39.950000000000003" customHeight="1" x14ac:dyDescent="0.25">
      <c r="A89" s="8"/>
      <c r="B89" s="9" t="s">
        <v>122</v>
      </c>
      <c r="C89" s="10" t="s">
        <v>87</v>
      </c>
      <c r="D89" s="11">
        <v>20040</v>
      </c>
      <c r="E89" s="11"/>
      <c r="F89" s="11">
        <f t="shared" si="1"/>
        <v>-554890</v>
      </c>
      <c r="G89" s="9" t="s">
        <v>219</v>
      </c>
      <c r="H89" s="9"/>
    </row>
    <row r="90" spans="1:9" s="12" customFormat="1" ht="39.950000000000003" customHeight="1" x14ac:dyDescent="0.25">
      <c r="A90" s="8"/>
      <c r="B90" s="9" t="s">
        <v>122</v>
      </c>
      <c r="C90" s="10" t="s">
        <v>69</v>
      </c>
      <c r="D90" s="11">
        <v>650</v>
      </c>
      <c r="E90" s="11"/>
      <c r="F90" s="11">
        <f t="shared" si="1"/>
        <v>-555540</v>
      </c>
      <c r="G90" s="9"/>
      <c r="H90" s="9"/>
    </row>
    <row r="91" spans="1:9" s="12" customFormat="1" ht="39.950000000000003" customHeight="1" x14ac:dyDescent="0.25">
      <c r="A91" s="14"/>
      <c r="B91" s="15" t="s">
        <v>122</v>
      </c>
      <c r="C91" s="16" t="s">
        <v>74</v>
      </c>
      <c r="D91" s="17">
        <v>200</v>
      </c>
      <c r="E91" s="17"/>
      <c r="F91" s="11">
        <f t="shared" si="1"/>
        <v>-555740</v>
      </c>
      <c r="G91" s="17"/>
      <c r="H91" s="15"/>
      <c r="I91" s="18">
        <f>SUM(D68:D90)</f>
        <v>56490</v>
      </c>
    </row>
    <row r="92" spans="1:9" s="12" customFormat="1" ht="39.950000000000003" customHeight="1" x14ac:dyDescent="0.25">
      <c r="A92" s="8"/>
      <c r="B92" s="9" t="s">
        <v>122</v>
      </c>
      <c r="C92" s="10" t="s">
        <v>72</v>
      </c>
      <c r="D92" s="11">
        <v>1700</v>
      </c>
      <c r="E92" s="11"/>
      <c r="F92" s="11">
        <f t="shared" si="1"/>
        <v>-557440</v>
      </c>
      <c r="G92" s="22"/>
      <c r="H92" s="9"/>
    </row>
    <row r="93" spans="1:9" s="12" customFormat="1" ht="39.950000000000003" customHeight="1" x14ac:dyDescent="0.25">
      <c r="A93" s="8"/>
      <c r="B93" s="9" t="s">
        <v>122</v>
      </c>
      <c r="C93" s="10" t="s">
        <v>84</v>
      </c>
      <c r="D93" s="11">
        <v>1100</v>
      </c>
      <c r="E93" s="11"/>
      <c r="F93" s="11">
        <f t="shared" si="1"/>
        <v>-558540</v>
      </c>
      <c r="G93" s="58" t="s">
        <v>347</v>
      </c>
      <c r="H93" s="9"/>
    </row>
    <row r="94" spans="1:9" s="12" customFormat="1" ht="39.950000000000003" customHeight="1" x14ac:dyDescent="0.25">
      <c r="A94" s="8"/>
      <c r="B94" s="9" t="s">
        <v>122</v>
      </c>
      <c r="C94" s="10" t="s">
        <v>89</v>
      </c>
      <c r="D94" s="11">
        <v>300</v>
      </c>
      <c r="E94" s="11"/>
      <c r="F94" s="11">
        <f t="shared" si="1"/>
        <v>-558840</v>
      </c>
      <c r="G94" s="9"/>
      <c r="H94" s="9"/>
    </row>
    <row r="95" spans="1:9" s="12" customFormat="1" ht="39.950000000000003" customHeight="1" x14ac:dyDescent="0.25">
      <c r="A95" s="8"/>
      <c r="B95" s="9" t="s">
        <v>122</v>
      </c>
      <c r="C95" s="10" t="s">
        <v>88</v>
      </c>
      <c r="D95" s="11">
        <v>650</v>
      </c>
      <c r="E95" s="11"/>
      <c r="F95" s="11">
        <f t="shared" si="1"/>
        <v>-559490</v>
      </c>
      <c r="G95" s="9"/>
      <c r="H95" s="9"/>
    </row>
    <row r="96" spans="1:9" s="12" customFormat="1" ht="39.950000000000003" customHeight="1" x14ac:dyDescent="0.25">
      <c r="A96" s="8"/>
      <c r="B96" s="9" t="s">
        <v>122</v>
      </c>
      <c r="C96" s="10" t="s">
        <v>84</v>
      </c>
      <c r="D96" s="11">
        <v>200</v>
      </c>
      <c r="E96" s="11"/>
      <c r="F96" s="11">
        <f t="shared" si="1"/>
        <v>-559690</v>
      </c>
      <c r="G96" s="58" t="s">
        <v>347</v>
      </c>
      <c r="H96" s="9"/>
    </row>
    <row r="97" spans="1:8" s="12" customFormat="1" ht="39.950000000000003" customHeight="1" x14ac:dyDescent="0.25">
      <c r="A97" s="8"/>
      <c r="B97" s="9" t="s">
        <v>122</v>
      </c>
      <c r="C97" s="10" t="s">
        <v>74</v>
      </c>
      <c r="D97" s="11">
        <v>300</v>
      </c>
      <c r="E97" s="11"/>
      <c r="F97" s="11">
        <f t="shared" si="1"/>
        <v>-559990</v>
      </c>
      <c r="G97" s="9"/>
      <c r="H97" s="9"/>
    </row>
    <row r="98" spans="1:8" s="12" customFormat="1" ht="39.950000000000003" customHeight="1" x14ac:dyDescent="0.25">
      <c r="A98" s="8"/>
      <c r="B98" s="9" t="s">
        <v>122</v>
      </c>
      <c r="C98" s="10" t="s">
        <v>90</v>
      </c>
      <c r="D98" s="11">
        <v>3400</v>
      </c>
      <c r="E98" s="11"/>
      <c r="F98" s="11">
        <f t="shared" si="1"/>
        <v>-563390</v>
      </c>
      <c r="G98" s="9"/>
      <c r="H98" s="9"/>
    </row>
    <row r="99" spans="1:8" s="12" customFormat="1" ht="39.950000000000003" customHeight="1" x14ac:dyDescent="0.25">
      <c r="A99" s="8"/>
      <c r="B99" s="9" t="s">
        <v>122</v>
      </c>
      <c r="C99" s="10" t="s">
        <v>91</v>
      </c>
      <c r="D99" s="11">
        <v>200</v>
      </c>
      <c r="E99" s="11"/>
      <c r="F99" s="11">
        <f t="shared" si="1"/>
        <v>-563590</v>
      </c>
      <c r="G99" s="9"/>
      <c r="H99" s="9"/>
    </row>
    <row r="100" spans="1:8" s="12" customFormat="1" ht="39.950000000000003" customHeight="1" x14ac:dyDescent="0.25">
      <c r="A100" s="8"/>
      <c r="B100" s="9" t="s">
        <v>122</v>
      </c>
      <c r="C100" s="10" t="s">
        <v>92</v>
      </c>
      <c r="D100" s="11">
        <v>100</v>
      </c>
      <c r="E100" s="11"/>
      <c r="F100" s="11">
        <f t="shared" si="1"/>
        <v>-563690</v>
      </c>
      <c r="G100" s="9"/>
      <c r="H100" s="9"/>
    </row>
    <row r="101" spans="1:8" s="12" customFormat="1" ht="39.950000000000003" customHeight="1" x14ac:dyDescent="0.25">
      <c r="A101" s="8"/>
      <c r="B101" s="9" t="s">
        <v>122</v>
      </c>
      <c r="C101" s="10" t="s">
        <v>93</v>
      </c>
      <c r="D101" s="11">
        <v>150</v>
      </c>
      <c r="E101" s="11"/>
      <c r="F101" s="11">
        <f t="shared" si="1"/>
        <v>-563840</v>
      </c>
      <c r="G101" s="9"/>
      <c r="H101" s="9"/>
    </row>
    <row r="102" spans="1:8" s="12" customFormat="1" ht="39.950000000000003" customHeight="1" x14ac:dyDescent="0.25">
      <c r="A102" s="8"/>
      <c r="B102" s="9" t="s">
        <v>122</v>
      </c>
      <c r="C102" s="10" t="s">
        <v>94</v>
      </c>
      <c r="D102" s="11">
        <v>1200</v>
      </c>
      <c r="E102" s="11"/>
      <c r="F102" s="11">
        <f t="shared" si="1"/>
        <v>-565040</v>
      </c>
      <c r="G102" s="9"/>
      <c r="H102" s="9"/>
    </row>
    <row r="103" spans="1:8" s="12" customFormat="1" ht="39.950000000000003" customHeight="1" x14ac:dyDescent="0.25">
      <c r="A103" s="8"/>
      <c r="B103" s="9" t="s">
        <v>122</v>
      </c>
      <c r="C103" s="10" t="s">
        <v>95</v>
      </c>
      <c r="D103" s="11">
        <v>1100</v>
      </c>
      <c r="E103" s="11"/>
      <c r="F103" s="11">
        <f t="shared" si="1"/>
        <v>-566140</v>
      </c>
      <c r="G103" s="58" t="s">
        <v>347</v>
      </c>
      <c r="H103" s="9"/>
    </row>
    <row r="104" spans="1:8" s="12" customFormat="1" ht="39.950000000000003" customHeight="1" x14ac:dyDescent="0.25">
      <c r="A104" s="8"/>
      <c r="B104" s="9" t="s">
        <v>122</v>
      </c>
      <c r="C104" s="10" t="s">
        <v>85</v>
      </c>
      <c r="D104" s="11">
        <v>500</v>
      </c>
      <c r="E104" s="11"/>
      <c r="F104" s="11">
        <f t="shared" si="1"/>
        <v>-566640</v>
      </c>
      <c r="G104" s="9" t="s">
        <v>85</v>
      </c>
      <c r="H104" s="9"/>
    </row>
    <row r="105" spans="1:8" s="12" customFormat="1" ht="39.950000000000003" customHeight="1" x14ac:dyDescent="0.25">
      <c r="A105" s="8"/>
      <c r="B105" s="9" t="s">
        <v>122</v>
      </c>
      <c r="C105" s="10" t="s">
        <v>96</v>
      </c>
      <c r="D105" s="11">
        <v>300</v>
      </c>
      <c r="E105" s="11"/>
      <c r="F105" s="11">
        <f t="shared" si="1"/>
        <v>-566940</v>
      </c>
      <c r="G105" s="9" t="s">
        <v>215</v>
      </c>
      <c r="H105" s="9"/>
    </row>
    <row r="106" spans="1:8" s="12" customFormat="1" ht="39.950000000000003" customHeight="1" x14ac:dyDescent="0.25">
      <c r="A106" s="8"/>
      <c r="B106" s="9" t="s">
        <v>122</v>
      </c>
      <c r="C106" s="10" t="s">
        <v>97</v>
      </c>
      <c r="D106" s="11">
        <v>500</v>
      </c>
      <c r="E106" s="11"/>
      <c r="F106" s="11">
        <f t="shared" si="1"/>
        <v>-567440</v>
      </c>
      <c r="G106" s="9"/>
      <c r="H106" s="9"/>
    </row>
    <row r="107" spans="1:8" s="12" customFormat="1" ht="39.950000000000003" customHeight="1" x14ac:dyDescent="0.25">
      <c r="A107" s="8"/>
      <c r="B107" s="9" t="s">
        <v>122</v>
      </c>
      <c r="C107" s="10" t="s">
        <v>98</v>
      </c>
      <c r="D107" s="11">
        <v>100</v>
      </c>
      <c r="E107" s="11"/>
      <c r="F107" s="11">
        <f t="shared" si="1"/>
        <v>-567540</v>
      </c>
      <c r="G107" s="9"/>
      <c r="H107" s="9"/>
    </row>
    <row r="108" spans="1:8" s="12" customFormat="1" ht="39.950000000000003" customHeight="1" x14ac:dyDescent="0.25">
      <c r="A108" s="8"/>
      <c r="B108" s="9" t="s">
        <v>122</v>
      </c>
      <c r="C108" s="10" t="s">
        <v>99</v>
      </c>
      <c r="D108" s="11">
        <v>750</v>
      </c>
      <c r="E108" s="11"/>
      <c r="F108" s="11">
        <f t="shared" si="1"/>
        <v>-568290</v>
      </c>
      <c r="G108" s="9" t="s">
        <v>283</v>
      </c>
      <c r="H108" s="9"/>
    </row>
    <row r="109" spans="1:8" s="12" customFormat="1" ht="39.950000000000003" customHeight="1" x14ac:dyDescent="0.25">
      <c r="A109" s="8"/>
      <c r="B109" s="9" t="s">
        <v>122</v>
      </c>
      <c r="C109" s="10" t="s">
        <v>100</v>
      </c>
      <c r="D109" s="11">
        <v>3250</v>
      </c>
      <c r="E109" s="11"/>
      <c r="F109" s="11">
        <f t="shared" si="1"/>
        <v>-571540</v>
      </c>
      <c r="G109" s="9"/>
      <c r="H109" s="9"/>
    </row>
    <row r="110" spans="1:8" s="12" customFormat="1" ht="39.950000000000003" customHeight="1" x14ac:dyDescent="0.25">
      <c r="A110" s="8"/>
      <c r="B110" s="9" t="s">
        <v>122</v>
      </c>
      <c r="C110" s="10" t="s">
        <v>101</v>
      </c>
      <c r="D110" s="11">
        <v>1500</v>
      </c>
      <c r="E110" s="11"/>
      <c r="F110" s="11">
        <f t="shared" si="1"/>
        <v>-573040</v>
      </c>
      <c r="G110" s="9" t="s">
        <v>220</v>
      </c>
      <c r="H110" s="9"/>
    </row>
    <row r="111" spans="1:8" s="12" customFormat="1" ht="39.950000000000003" customHeight="1" x14ac:dyDescent="0.25">
      <c r="A111" s="8"/>
      <c r="B111" s="9" t="s">
        <v>122</v>
      </c>
      <c r="C111" s="10" t="s">
        <v>102</v>
      </c>
      <c r="D111" s="11">
        <v>650</v>
      </c>
      <c r="E111" s="11"/>
      <c r="F111" s="11">
        <f t="shared" si="1"/>
        <v>-573690</v>
      </c>
      <c r="G111" s="9"/>
      <c r="H111" s="9"/>
    </row>
    <row r="112" spans="1:8" s="12" customFormat="1" ht="39.950000000000003" customHeight="1" x14ac:dyDescent="0.25">
      <c r="A112" s="8"/>
      <c r="B112" s="9" t="s">
        <v>122</v>
      </c>
      <c r="C112" s="10" t="s">
        <v>103</v>
      </c>
      <c r="D112" s="11">
        <v>1850</v>
      </c>
      <c r="E112" s="11"/>
      <c r="F112" s="11">
        <f t="shared" si="1"/>
        <v>-575540</v>
      </c>
      <c r="G112" s="58" t="s">
        <v>347</v>
      </c>
      <c r="H112" s="9"/>
    </row>
    <row r="113" spans="1:9" s="12" customFormat="1" ht="39.950000000000003" customHeight="1" x14ac:dyDescent="0.25">
      <c r="A113" s="8"/>
      <c r="B113" s="9" t="s">
        <v>122</v>
      </c>
      <c r="C113" s="10" t="s">
        <v>104</v>
      </c>
      <c r="D113" s="11">
        <v>100</v>
      </c>
      <c r="E113" s="11"/>
      <c r="F113" s="11">
        <f t="shared" si="1"/>
        <v>-575640</v>
      </c>
      <c r="G113" s="9" t="s">
        <v>104</v>
      </c>
      <c r="H113" s="9"/>
    </row>
    <row r="114" spans="1:9" s="12" customFormat="1" ht="39.950000000000003" customHeight="1" x14ac:dyDescent="0.25">
      <c r="A114" s="8"/>
      <c r="B114" s="9" t="s">
        <v>122</v>
      </c>
      <c r="C114" s="10" t="s">
        <v>105</v>
      </c>
      <c r="D114" s="11">
        <v>500</v>
      </c>
      <c r="E114" s="11"/>
      <c r="F114" s="11">
        <f t="shared" si="1"/>
        <v>-576140</v>
      </c>
      <c r="G114" s="9"/>
      <c r="H114" s="9"/>
    </row>
    <row r="115" spans="1:9" s="12" customFormat="1" ht="39.950000000000003" customHeight="1" x14ac:dyDescent="0.25">
      <c r="A115" s="14"/>
      <c r="B115" s="15" t="s">
        <v>122</v>
      </c>
      <c r="C115" s="16" t="s">
        <v>84</v>
      </c>
      <c r="D115" s="17">
        <v>1200</v>
      </c>
      <c r="E115" s="17"/>
      <c r="F115" s="11">
        <f t="shared" si="1"/>
        <v>-577340</v>
      </c>
      <c r="G115" s="58" t="s">
        <v>347</v>
      </c>
      <c r="H115" s="15"/>
      <c r="I115" s="18">
        <f>SUM(D92:D115)</f>
        <v>21600</v>
      </c>
    </row>
    <row r="116" spans="1:9" s="12" customFormat="1" ht="39.950000000000003" customHeight="1" x14ac:dyDescent="0.25">
      <c r="A116" s="8"/>
      <c r="B116" s="9" t="s">
        <v>122</v>
      </c>
      <c r="C116" s="10" t="s">
        <v>106</v>
      </c>
      <c r="D116" s="11">
        <v>300</v>
      </c>
      <c r="E116" s="11"/>
      <c r="F116" s="11">
        <f t="shared" si="1"/>
        <v>-577640</v>
      </c>
      <c r="G116" s="9"/>
      <c r="H116" s="9"/>
    </row>
    <row r="117" spans="1:9" s="12" customFormat="1" ht="39.950000000000003" customHeight="1" x14ac:dyDescent="0.25">
      <c r="A117" s="8"/>
      <c r="B117" s="9" t="s">
        <v>122</v>
      </c>
      <c r="C117" s="10" t="s">
        <v>107</v>
      </c>
      <c r="D117" s="11">
        <v>8750</v>
      </c>
      <c r="E117" s="11"/>
      <c r="F117" s="11">
        <f t="shared" si="1"/>
        <v>-586390</v>
      </c>
      <c r="G117" s="9"/>
      <c r="H117" s="9"/>
    </row>
    <row r="118" spans="1:9" s="12" customFormat="1" ht="39.950000000000003" customHeight="1" x14ac:dyDescent="0.25">
      <c r="A118" s="8"/>
      <c r="B118" s="9" t="s">
        <v>122</v>
      </c>
      <c r="C118" s="10" t="s">
        <v>43</v>
      </c>
      <c r="D118" s="11">
        <v>68000</v>
      </c>
      <c r="E118" s="11"/>
      <c r="F118" s="11">
        <f t="shared" si="1"/>
        <v>-654390</v>
      </c>
      <c r="G118" s="9" t="s">
        <v>126</v>
      </c>
      <c r="H118" s="9"/>
    </row>
    <row r="119" spans="1:9" s="12" customFormat="1" ht="39.950000000000003" customHeight="1" x14ac:dyDescent="0.25">
      <c r="A119" s="8"/>
      <c r="B119" s="9" t="s">
        <v>122</v>
      </c>
      <c r="C119" s="10" t="s">
        <v>108</v>
      </c>
      <c r="D119" s="11">
        <v>132750</v>
      </c>
      <c r="E119" s="11"/>
      <c r="F119" s="11">
        <f t="shared" si="1"/>
        <v>-787140</v>
      </c>
      <c r="G119" s="9"/>
      <c r="H119" s="9"/>
    </row>
    <row r="120" spans="1:9" s="12" customFormat="1" ht="39.950000000000003" customHeight="1" x14ac:dyDescent="0.25">
      <c r="A120" s="8"/>
      <c r="B120" s="9" t="s">
        <v>122</v>
      </c>
      <c r="C120" s="10" t="s">
        <v>109</v>
      </c>
      <c r="D120" s="11">
        <v>250000</v>
      </c>
      <c r="E120" s="11"/>
      <c r="F120" s="11">
        <f t="shared" si="1"/>
        <v>-1037140</v>
      </c>
      <c r="G120" s="9" t="s">
        <v>109</v>
      </c>
      <c r="H120" s="9"/>
    </row>
    <row r="121" spans="1:9" s="12" customFormat="1" ht="39.950000000000003" customHeight="1" x14ac:dyDescent="0.25">
      <c r="A121" s="8"/>
      <c r="B121" s="9" t="s">
        <v>122</v>
      </c>
      <c r="C121" s="10" t="s">
        <v>110</v>
      </c>
      <c r="D121" s="11">
        <v>5500</v>
      </c>
      <c r="E121" s="11"/>
      <c r="F121" s="11">
        <f t="shared" si="1"/>
        <v>-1042640</v>
      </c>
      <c r="G121" s="9" t="s">
        <v>283</v>
      </c>
      <c r="H121" s="9"/>
    </row>
    <row r="122" spans="1:9" s="12" customFormat="1" ht="39.950000000000003" customHeight="1" x14ac:dyDescent="0.25">
      <c r="A122" s="8"/>
      <c r="B122" s="9" t="s">
        <v>122</v>
      </c>
      <c r="C122" s="10" t="s">
        <v>115</v>
      </c>
      <c r="D122" s="11">
        <v>50000</v>
      </c>
      <c r="E122" s="11"/>
      <c r="F122" s="11">
        <f t="shared" si="1"/>
        <v>-1092640</v>
      </c>
      <c r="G122" s="9" t="s">
        <v>109</v>
      </c>
      <c r="H122" s="9"/>
    </row>
    <row r="123" spans="1:9" s="12" customFormat="1" ht="39.950000000000003" customHeight="1" x14ac:dyDescent="0.25">
      <c r="A123" s="8"/>
      <c r="B123" s="9" t="s">
        <v>122</v>
      </c>
      <c r="C123" s="10" t="s">
        <v>116</v>
      </c>
      <c r="D123" s="11">
        <v>3500</v>
      </c>
      <c r="E123" s="11"/>
      <c r="F123" s="11">
        <f t="shared" si="1"/>
        <v>-1096140</v>
      </c>
      <c r="G123" s="9"/>
      <c r="H123" s="9"/>
    </row>
    <row r="124" spans="1:9" s="12" customFormat="1" ht="39.950000000000003" customHeight="1" x14ac:dyDescent="0.25">
      <c r="A124" s="8"/>
      <c r="B124" s="9" t="s">
        <v>122</v>
      </c>
      <c r="C124" s="10" t="s">
        <v>117</v>
      </c>
      <c r="D124" s="11">
        <v>3500</v>
      </c>
      <c r="E124" s="11"/>
      <c r="F124" s="11">
        <f t="shared" si="1"/>
        <v>-1099640</v>
      </c>
      <c r="G124" s="9" t="s">
        <v>118</v>
      </c>
      <c r="H124" s="9"/>
    </row>
    <row r="125" spans="1:9" s="12" customFormat="1" ht="39.950000000000003" customHeight="1" x14ac:dyDescent="0.25">
      <c r="A125" s="8"/>
      <c r="B125" s="9" t="s">
        <v>122</v>
      </c>
      <c r="C125" s="10" t="s">
        <v>119</v>
      </c>
      <c r="D125" s="11">
        <v>2000</v>
      </c>
      <c r="E125" s="11"/>
      <c r="F125" s="11">
        <f t="shared" si="1"/>
        <v>-1101640</v>
      </c>
      <c r="G125" s="9" t="s">
        <v>120</v>
      </c>
      <c r="H125" s="9" t="s">
        <v>229</v>
      </c>
    </row>
    <row r="126" spans="1:9" s="35" customFormat="1" ht="39.950000000000003" customHeight="1" x14ac:dyDescent="0.25">
      <c r="A126" s="14"/>
      <c r="B126" s="15" t="s">
        <v>122</v>
      </c>
      <c r="C126" s="16" t="s">
        <v>121</v>
      </c>
      <c r="D126" s="17">
        <v>4950</v>
      </c>
      <c r="E126" s="17"/>
      <c r="F126" s="11">
        <f t="shared" si="1"/>
        <v>-1106590</v>
      </c>
      <c r="G126" s="9" t="s">
        <v>126</v>
      </c>
      <c r="H126" s="15"/>
      <c r="I126" s="18">
        <f>SUM(D116:D126)</f>
        <v>529250</v>
      </c>
    </row>
    <row r="127" spans="1:9" s="12" customFormat="1" ht="39.950000000000003" customHeight="1" x14ac:dyDescent="0.25">
      <c r="A127" s="8"/>
      <c r="B127" s="23" t="s">
        <v>123</v>
      </c>
      <c r="C127" s="10" t="s">
        <v>124</v>
      </c>
      <c r="D127" s="11">
        <v>1500</v>
      </c>
      <c r="E127" s="11"/>
      <c r="F127" s="11">
        <f t="shared" si="1"/>
        <v>-1108090</v>
      </c>
      <c r="G127" s="58" t="s">
        <v>347</v>
      </c>
      <c r="H127" s="9"/>
    </row>
    <row r="128" spans="1:9" s="12" customFormat="1" ht="39.950000000000003" customHeight="1" x14ac:dyDescent="0.25">
      <c r="A128" s="8"/>
      <c r="B128" s="23" t="s">
        <v>123</v>
      </c>
      <c r="C128" s="10" t="s">
        <v>125</v>
      </c>
      <c r="D128" s="11">
        <v>10000</v>
      </c>
      <c r="E128" s="11"/>
      <c r="F128" s="11">
        <f t="shared" si="1"/>
        <v>-1118090</v>
      </c>
      <c r="G128" s="9" t="s">
        <v>126</v>
      </c>
      <c r="H128" s="9"/>
    </row>
    <row r="129" spans="1:9" s="12" customFormat="1" ht="39.950000000000003" customHeight="1" x14ac:dyDescent="0.25">
      <c r="A129" s="8"/>
      <c r="B129" s="23" t="s">
        <v>123</v>
      </c>
      <c r="C129" s="10" t="s">
        <v>127</v>
      </c>
      <c r="D129" s="11">
        <v>1200</v>
      </c>
      <c r="E129" s="11"/>
      <c r="F129" s="11">
        <f t="shared" si="1"/>
        <v>-1119290</v>
      </c>
      <c r="G129" s="9"/>
      <c r="H129" s="9"/>
    </row>
    <row r="130" spans="1:9" s="12" customFormat="1" ht="39.950000000000003" customHeight="1" x14ac:dyDescent="0.25">
      <c r="A130" s="8"/>
      <c r="B130" s="23" t="s">
        <v>123</v>
      </c>
      <c r="C130" s="10" t="s">
        <v>128</v>
      </c>
      <c r="D130" s="11">
        <v>1000</v>
      </c>
      <c r="E130" s="11"/>
      <c r="F130" s="11">
        <f t="shared" si="1"/>
        <v>-1120290</v>
      </c>
      <c r="G130" s="9"/>
      <c r="H130" s="9"/>
    </row>
    <row r="131" spans="1:9" s="12" customFormat="1" ht="39.950000000000003" customHeight="1" x14ac:dyDescent="0.25">
      <c r="A131" s="8"/>
      <c r="B131" s="23" t="s">
        <v>123</v>
      </c>
      <c r="C131" s="10" t="s">
        <v>129</v>
      </c>
      <c r="D131" s="11">
        <v>1000</v>
      </c>
      <c r="E131" s="11"/>
      <c r="F131" s="11">
        <f t="shared" si="1"/>
        <v>-1121290</v>
      </c>
      <c r="G131" s="9"/>
      <c r="H131" s="9"/>
    </row>
    <row r="132" spans="1:9" s="12" customFormat="1" ht="39.950000000000003" customHeight="1" x14ac:dyDescent="0.25">
      <c r="A132" s="8"/>
      <c r="B132" s="23" t="s">
        <v>123</v>
      </c>
      <c r="C132" s="10" t="s">
        <v>130</v>
      </c>
      <c r="D132" s="11">
        <v>400</v>
      </c>
      <c r="E132" s="11"/>
      <c r="F132" s="11">
        <f t="shared" si="1"/>
        <v>-1121690</v>
      </c>
      <c r="G132" s="9"/>
      <c r="H132" s="9"/>
    </row>
    <row r="133" spans="1:9" s="12" customFormat="1" ht="39.950000000000003" customHeight="1" x14ac:dyDescent="0.25">
      <c r="A133" s="8"/>
      <c r="B133" s="23" t="s">
        <v>123</v>
      </c>
      <c r="C133" s="10" t="s">
        <v>131</v>
      </c>
      <c r="D133" s="11">
        <v>5710</v>
      </c>
      <c r="E133" s="11"/>
      <c r="F133" s="11">
        <f t="shared" ref="F133:F196" si="2">F132+E133-D133</f>
        <v>-1127400</v>
      </c>
      <c r="G133" s="9"/>
      <c r="H133" s="9"/>
    </row>
    <row r="134" spans="1:9" s="12" customFormat="1" ht="39.950000000000003" customHeight="1" x14ac:dyDescent="0.25">
      <c r="A134" s="8"/>
      <c r="B134" s="23" t="s">
        <v>123</v>
      </c>
      <c r="C134" s="10" t="s">
        <v>47</v>
      </c>
      <c r="D134" s="11">
        <v>10000</v>
      </c>
      <c r="E134" s="11"/>
      <c r="F134" s="11">
        <f t="shared" si="2"/>
        <v>-1137400</v>
      </c>
      <c r="G134" s="9" t="s">
        <v>47</v>
      </c>
      <c r="H134" s="9" t="s">
        <v>401</v>
      </c>
    </row>
    <row r="135" spans="1:9" s="12" customFormat="1" ht="39.950000000000003" customHeight="1" x14ac:dyDescent="0.25">
      <c r="A135" s="8"/>
      <c r="B135" s="23" t="s">
        <v>123</v>
      </c>
      <c r="C135" s="10" t="s">
        <v>132</v>
      </c>
      <c r="D135" s="11">
        <v>2600</v>
      </c>
      <c r="E135" s="11"/>
      <c r="F135" s="11">
        <f t="shared" si="2"/>
        <v>-1140000</v>
      </c>
      <c r="G135" s="9"/>
      <c r="H135" s="9"/>
    </row>
    <row r="136" spans="1:9" s="12" customFormat="1" ht="39.950000000000003" customHeight="1" x14ac:dyDescent="0.25">
      <c r="A136" s="14"/>
      <c r="B136" s="15" t="s">
        <v>123</v>
      </c>
      <c r="C136" s="16" t="s">
        <v>124</v>
      </c>
      <c r="D136" s="17">
        <v>800</v>
      </c>
      <c r="E136" s="17"/>
      <c r="F136" s="11">
        <f t="shared" si="2"/>
        <v>-1140800</v>
      </c>
      <c r="G136" s="58" t="s">
        <v>347</v>
      </c>
      <c r="H136" s="15"/>
      <c r="I136" s="18">
        <f>SUM(D127:D136)</f>
        <v>34210</v>
      </c>
    </row>
    <row r="137" spans="1:9" s="12" customFormat="1" ht="39.950000000000003" customHeight="1" x14ac:dyDescent="0.25">
      <c r="A137" s="8">
        <v>45349</v>
      </c>
      <c r="B137" s="9" t="s">
        <v>133</v>
      </c>
      <c r="C137" s="10" t="s">
        <v>134</v>
      </c>
      <c r="D137" s="11">
        <v>3300</v>
      </c>
      <c r="E137" s="11"/>
      <c r="F137" s="11">
        <f t="shared" si="2"/>
        <v>-1144100</v>
      </c>
      <c r="G137" s="9"/>
      <c r="H137" s="9"/>
    </row>
    <row r="138" spans="1:9" s="12" customFormat="1" ht="39.950000000000003" customHeight="1" x14ac:dyDescent="0.25">
      <c r="A138" s="8">
        <v>45349</v>
      </c>
      <c r="B138" s="9" t="s">
        <v>133</v>
      </c>
      <c r="C138" s="10" t="s">
        <v>135</v>
      </c>
      <c r="D138" s="11">
        <v>6600</v>
      </c>
      <c r="E138" s="11"/>
      <c r="F138" s="11">
        <f t="shared" si="2"/>
        <v>-1150700</v>
      </c>
      <c r="G138" s="9"/>
      <c r="H138" s="9"/>
    </row>
    <row r="139" spans="1:9" s="12" customFormat="1" ht="39.950000000000003" customHeight="1" x14ac:dyDescent="0.25">
      <c r="A139" s="8">
        <v>45349</v>
      </c>
      <c r="B139" s="9" t="s">
        <v>133</v>
      </c>
      <c r="C139" s="10" t="s">
        <v>136</v>
      </c>
      <c r="D139" s="11">
        <v>2000</v>
      </c>
      <c r="E139" s="11"/>
      <c r="F139" s="11">
        <f t="shared" si="2"/>
        <v>-1152700</v>
      </c>
      <c r="G139" s="9" t="s">
        <v>283</v>
      </c>
      <c r="H139" s="9"/>
    </row>
    <row r="140" spans="1:9" s="12" customFormat="1" ht="39.950000000000003" customHeight="1" x14ac:dyDescent="0.25">
      <c r="A140" s="8">
        <v>45349</v>
      </c>
      <c r="B140" s="9" t="s">
        <v>133</v>
      </c>
      <c r="C140" s="10" t="s">
        <v>137</v>
      </c>
      <c r="D140" s="11">
        <v>3000</v>
      </c>
      <c r="E140" s="11"/>
      <c r="F140" s="11">
        <f t="shared" si="2"/>
        <v>-1155700</v>
      </c>
      <c r="G140" s="9"/>
      <c r="H140" s="9"/>
    </row>
    <row r="141" spans="1:9" s="12" customFormat="1" ht="39.950000000000003" customHeight="1" x14ac:dyDescent="0.25">
      <c r="A141" s="8">
        <v>45349</v>
      </c>
      <c r="B141" s="9" t="s">
        <v>133</v>
      </c>
      <c r="C141" s="10" t="s">
        <v>138</v>
      </c>
      <c r="D141" s="11">
        <v>3000</v>
      </c>
      <c r="E141" s="11"/>
      <c r="F141" s="11">
        <f t="shared" si="2"/>
        <v>-1158700</v>
      </c>
      <c r="G141" s="9"/>
      <c r="H141" s="9" t="s">
        <v>229</v>
      </c>
    </row>
    <row r="142" spans="1:9" s="12" customFormat="1" ht="39.950000000000003" customHeight="1" x14ac:dyDescent="0.25">
      <c r="A142" s="8">
        <v>45349</v>
      </c>
      <c r="B142" s="9" t="s">
        <v>133</v>
      </c>
      <c r="C142" s="10" t="s">
        <v>139</v>
      </c>
      <c r="D142" s="11">
        <v>1600</v>
      </c>
      <c r="E142" s="11"/>
      <c r="F142" s="11">
        <f t="shared" si="2"/>
        <v>-1160300</v>
      </c>
      <c r="G142" s="9"/>
      <c r="H142" s="9"/>
    </row>
    <row r="143" spans="1:9" s="12" customFormat="1" ht="39.950000000000003" customHeight="1" x14ac:dyDescent="0.25">
      <c r="A143" s="8">
        <v>45349</v>
      </c>
      <c r="B143" s="9" t="s">
        <v>133</v>
      </c>
      <c r="C143" s="10" t="s">
        <v>140</v>
      </c>
      <c r="D143" s="11">
        <v>1000</v>
      </c>
      <c r="E143" s="11"/>
      <c r="F143" s="11">
        <f t="shared" si="2"/>
        <v>-1161300</v>
      </c>
      <c r="G143" s="9"/>
      <c r="H143" s="9"/>
    </row>
    <row r="144" spans="1:9" s="12" customFormat="1" ht="39.950000000000003" customHeight="1" x14ac:dyDescent="0.25">
      <c r="A144" s="8">
        <v>45349</v>
      </c>
      <c r="B144" s="9" t="s">
        <v>133</v>
      </c>
      <c r="C144" s="10" t="s">
        <v>141</v>
      </c>
      <c r="D144" s="11">
        <v>700</v>
      </c>
      <c r="E144" s="11"/>
      <c r="F144" s="11">
        <f t="shared" si="2"/>
        <v>-1162000</v>
      </c>
      <c r="G144" s="9"/>
      <c r="H144" s="9"/>
    </row>
    <row r="145" spans="1:9" s="12" customFormat="1" ht="39.950000000000003" customHeight="1" x14ac:dyDescent="0.25">
      <c r="A145" s="8">
        <v>45349</v>
      </c>
      <c r="B145" s="9" t="s">
        <v>133</v>
      </c>
      <c r="C145" s="10" t="s">
        <v>142</v>
      </c>
      <c r="D145" s="11">
        <v>400</v>
      </c>
      <c r="E145" s="11"/>
      <c r="F145" s="11">
        <f t="shared" si="2"/>
        <v>-1162400</v>
      </c>
      <c r="G145" s="9"/>
      <c r="H145" s="9"/>
    </row>
    <row r="146" spans="1:9" s="12" customFormat="1" ht="39.950000000000003" customHeight="1" x14ac:dyDescent="0.25">
      <c r="A146" s="8">
        <v>45349</v>
      </c>
      <c r="B146" s="9" t="s">
        <v>133</v>
      </c>
      <c r="C146" s="10" t="s">
        <v>318</v>
      </c>
      <c r="D146" s="11">
        <v>7000</v>
      </c>
      <c r="E146" s="11"/>
      <c r="F146" s="11">
        <f t="shared" si="2"/>
        <v>-1169400</v>
      </c>
      <c r="G146" s="9"/>
      <c r="H146" s="46" t="s">
        <v>157</v>
      </c>
    </row>
    <row r="147" spans="1:9" s="12" customFormat="1" ht="39.950000000000003" customHeight="1" x14ac:dyDescent="0.25">
      <c r="A147" s="8">
        <v>45349</v>
      </c>
      <c r="B147" s="9" t="s">
        <v>133</v>
      </c>
      <c r="C147" s="10" t="s">
        <v>143</v>
      </c>
      <c r="D147" s="11">
        <v>25000</v>
      </c>
      <c r="E147" s="11"/>
      <c r="F147" s="11">
        <f t="shared" si="2"/>
        <v>-1194400</v>
      </c>
      <c r="G147" s="9" t="s">
        <v>221</v>
      </c>
      <c r="H147" s="9"/>
    </row>
    <row r="148" spans="1:9" s="12" customFormat="1" ht="39.950000000000003" customHeight="1" x14ac:dyDescent="0.25">
      <c r="A148" s="8">
        <v>45349</v>
      </c>
      <c r="B148" s="9" t="s">
        <v>133</v>
      </c>
      <c r="C148" s="10" t="s">
        <v>140</v>
      </c>
      <c r="D148" s="11">
        <v>2000</v>
      </c>
      <c r="E148" s="11"/>
      <c r="F148" s="11">
        <f t="shared" si="2"/>
        <v>-1196400</v>
      </c>
      <c r="G148" s="9"/>
      <c r="H148" s="9"/>
    </row>
    <row r="149" spans="1:9" s="12" customFormat="1" ht="39.950000000000003" customHeight="1" x14ac:dyDescent="0.25">
      <c r="A149" s="8">
        <v>45349</v>
      </c>
      <c r="B149" s="9" t="s">
        <v>133</v>
      </c>
      <c r="C149" s="10" t="s">
        <v>144</v>
      </c>
      <c r="D149" s="11">
        <v>2200</v>
      </c>
      <c r="E149" s="11"/>
      <c r="F149" s="11">
        <f t="shared" si="2"/>
        <v>-1198600</v>
      </c>
      <c r="G149" s="9"/>
      <c r="H149" s="9"/>
    </row>
    <row r="150" spans="1:9" s="12" customFormat="1" ht="39.950000000000003" customHeight="1" x14ac:dyDescent="0.25">
      <c r="A150" s="8">
        <v>45349</v>
      </c>
      <c r="B150" s="9" t="s">
        <v>133</v>
      </c>
      <c r="C150" s="10" t="s">
        <v>145</v>
      </c>
      <c r="D150" s="11">
        <v>800</v>
      </c>
      <c r="E150" s="11"/>
      <c r="F150" s="11">
        <f t="shared" si="2"/>
        <v>-1199400</v>
      </c>
      <c r="G150" s="9"/>
      <c r="H150" s="9"/>
    </row>
    <row r="151" spans="1:9" s="12" customFormat="1" ht="39.950000000000003" customHeight="1" x14ac:dyDescent="0.25">
      <c r="A151" s="14">
        <v>45349</v>
      </c>
      <c r="B151" s="15" t="s">
        <v>133</v>
      </c>
      <c r="C151" s="16" t="s">
        <v>146</v>
      </c>
      <c r="D151" s="17">
        <v>250</v>
      </c>
      <c r="E151" s="17"/>
      <c r="F151" s="11">
        <f t="shared" si="2"/>
        <v>-1199650</v>
      </c>
      <c r="G151" s="15" t="s">
        <v>223</v>
      </c>
      <c r="H151" s="15"/>
      <c r="I151" s="18">
        <f>SUM(D137:D151)</f>
        <v>58850</v>
      </c>
    </row>
    <row r="152" spans="1:9" s="12" customFormat="1" ht="39.950000000000003" customHeight="1" x14ac:dyDescent="0.25">
      <c r="A152" s="8">
        <v>45351</v>
      </c>
      <c r="B152" s="9" t="s">
        <v>148</v>
      </c>
      <c r="C152" s="10" t="s">
        <v>184</v>
      </c>
      <c r="D152" s="13">
        <v>1300</v>
      </c>
      <c r="E152" s="13"/>
      <c r="F152" s="11">
        <f t="shared" si="2"/>
        <v>-1200950</v>
      </c>
      <c r="G152" s="9"/>
      <c r="H152" s="46" t="s">
        <v>157</v>
      </c>
      <c r="I152" s="34"/>
    </row>
    <row r="153" spans="1:9" s="12" customFormat="1" ht="39.950000000000003" customHeight="1" x14ac:dyDescent="0.25">
      <c r="A153" s="8">
        <v>45351</v>
      </c>
      <c r="B153" s="9" t="s">
        <v>148</v>
      </c>
      <c r="C153" s="10" t="s">
        <v>185</v>
      </c>
      <c r="D153" s="13">
        <v>300</v>
      </c>
      <c r="E153" s="13"/>
      <c r="F153" s="11">
        <f t="shared" si="2"/>
        <v>-1201250</v>
      </c>
      <c r="G153" s="9"/>
      <c r="H153" s="46" t="s">
        <v>157</v>
      </c>
      <c r="I153" s="34"/>
    </row>
    <row r="154" spans="1:9" s="12" customFormat="1" ht="39.950000000000003" customHeight="1" x14ac:dyDescent="0.25">
      <c r="A154" s="8">
        <v>45351</v>
      </c>
      <c r="B154" s="9" t="s">
        <v>148</v>
      </c>
      <c r="C154" s="10" t="s">
        <v>175</v>
      </c>
      <c r="D154" s="13">
        <v>1000</v>
      </c>
      <c r="E154" s="13"/>
      <c r="F154" s="11">
        <f t="shared" si="2"/>
        <v>-1202250</v>
      </c>
      <c r="G154" s="9"/>
      <c r="H154" s="9"/>
      <c r="I154" s="34"/>
    </row>
    <row r="155" spans="1:9" s="12" customFormat="1" ht="39.950000000000003" customHeight="1" x14ac:dyDescent="0.25">
      <c r="A155" s="8">
        <v>45351</v>
      </c>
      <c r="B155" s="9" t="s">
        <v>148</v>
      </c>
      <c r="C155" s="10" t="s">
        <v>186</v>
      </c>
      <c r="D155" s="13">
        <v>1800</v>
      </c>
      <c r="E155" s="13"/>
      <c r="F155" s="11">
        <f t="shared" si="2"/>
        <v>-1204050</v>
      </c>
      <c r="G155" s="9"/>
      <c r="H155" s="46" t="s">
        <v>157</v>
      </c>
      <c r="I155" s="34"/>
    </row>
    <row r="156" spans="1:9" s="12" customFormat="1" ht="39.950000000000003" customHeight="1" x14ac:dyDescent="0.25">
      <c r="A156" s="8">
        <v>45351</v>
      </c>
      <c r="B156" s="9" t="s">
        <v>148</v>
      </c>
      <c r="C156" s="10" t="s">
        <v>187</v>
      </c>
      <c r="D156" s="13">
        <v>30000</v>
      </c>
      <c r="E156" s="13"/>
      <c r="F156" s="11">
        <f t="shared" si="2"/>
        <v>-1234050</v>
      </c>
      <c r="G156" s="9"/>
      <c r="H156" s="9"/>
      <c r="I156" s="34"/>
    </row>
    <row r="157" spans="1:9" s="12" customFormat="1" ht="39.950000000000003" customHeight="1" x14ac:dyDescent="0.25">
      <c r="A157" s="8">
        <v>45351</v>
      </c>
      <c r="B157" s="9" t="s">
        <v>148</v>
      </c>
      <c r="C157" s="10" t="s">
        <v>188</v>
      </c>
      <c r="D157" s="13">
        <v>1200</v>
      </c>
      <c r="E157" s="13"/>
      <c r="F157" s="11">
        <f t="shared" si="2"/>
        <v>-1235250</v>
      </c>
      <c r="G157" s="9"/>
      <c r="H157" s="9"/>
      <c r="I157" s="34"/>
    </row>
    <row r="158" spans="1:9" s="12" customFormat="1" ht="39.950000000000003" customHeight="1" x14ac:dyDescent="0.25">
      <c r="A158" s="8">
        <v>45351</v>
      </c>
      <c r="B158" s="9" t="s">
        <v>148</v>
      </c>
      <c r="C158" s="10" t="s">
        <v>189</v>
      </c>
      <c r="D158" s="13">
        <v>1600</v>
      </c>
      <c r="E158" s="13"/>
      <c r="F158" s="11">
        <f t="shared" si="2"/>
        <v>-1236850</v>
      </c>
      <c r="G158" s="9"/>
      <c r="H158" s="9"/>
      <c r="I158" s="34"/>
    </row>
    <row r="159" spans="1:9" s="12" customFormat="1" ht="39.950000000000003" customHeight="1" x14ac:dyDescent="0.25">
      <c r="A159" s="8">
        <v>45351</v>
      </c>
      <c r="B159" s="9" t="s">
        <v>148</v>
      </c>
      <c r="C159" s="10" t="s">
        <v>190</v>
      </c>
      <c r="D159" s="13">
        <v>400</v>
      </c>
      <c r="E159" s="13"/>
      <c r="F159" s="11">
        <f t="shared" si="2"/>
        <v>-1237250</v>
      </c>
      <c r="G159" s="9"/>
      <c r="H159" s="9"/>
      <c r="I159" s="34"/>
    </row>
    <row r="160" spans="1:9" s="12" customFormat="1" ht="39.950000000000003" customHeight="1" x14ac:dyDescent="0.25">
      <c r="A160" s="8">
        <v>45351</v>
      </c>
      <c r="B160" s="9" t="s">
        <v>148</v>
      </c>
      <c r="C160" s="10" t="s">
        <v>191</v>
      </c>
      <c r="D160" s="13">
        <v>1600</v>
      </c>
      <c r="E160" s="13"/>
      <c r="F160" s="11">
        <f t="shared" si="2"/>
        <v>-1238850</v>
      </c>
      <c r="G160" s="58" t="s">
        <v>347</v>
      </c>
      <c r="H160" s="9"/>
      <c r="I160" s="34"/>
    </row>
    <row r="161" spans="1:9" s="12" customFormat="1" ht="39.950000000000003" customHeight="1" x14ac:dyDescent="0.25">
      <c r="A161" s="8">
        <v>45351</v>
      </c>
      <c r="B161" s="9" t="s">
        <v>148</v>
      </c>
      <c r="C161" s="10" t="s">
        <v>192</v>
      </c>
      <c r="D161" s="13">
        <v>800</v>
      </c>
      <c r="E161" s="13"/>
      <c r="F161" s="11">
        <f t="shared" si="2"/>
        <v>-1239650</v>
      </c>
      <c r="G161" s="9"/>
      <c r="H161" s="9"/>
      <c r="I161" s="34"/>
    </row>
    <row r="162" spans="1:9" s="12" customFormat="1" ht="39.950000000000003" customHeight="1" x14ac:dyDescent="0.25">
      <c r="A162" s="8">
        <v>45351</v>
      </c>
      <c r="B162" s="9" t="s">
        <v>148</v>
      </c>
      <c r="C162" s="10" t="s">
        <v>193</v>
      </c>
      <c r="D162" s="13">
        <v>600</v>
      </c>
      <c r="E162" s="13"/>
      <c r="F162" s="11">
        <f t="shared" si="2"/>
        <v>-1240250</v>
      </c>
      <c r="G162" s="58" t="s">
        <v>347</v>
      </c>
      <c r="H162" s="9"/>
      <c r="I162" s="34"/>
    </row>
    <row r="163" spans="1:9" s="12" customFormat="1" ht="39.950000000000003" customHeight="1" x14ac:dyDescent="0.25">
      <c r="A163" s="8">
        <v>45351</v>
      </c>
      <c r="B163" s="9" t="s">
        <v>148</v>
      </c>
      <c r="C163" s="10" t="s">
        <v>194</v>
      </c>
      <c r="D163" s="13">
        <v>100</v>
      </c>
      <c r="E163" s="13"/>
      <c r="F163" s="11">
        <f t="shared" si="2"/>
        <v>-1240350</v>
      </c>
      <c r="G163" s="9" t="s">
        <v>196</v>
      </c>
      <c r="H163" s="9"/>
      <c r="I163" s="34"/>
    </row>
    <row r="164" spans="1:9" s="12" customFormat="1" ht="39.950000000000003" customHeight="1" x14ac:dyDescent="0.25">
      <c r="A164" s="14">
        <v>45351</v>
      </c>
      <c r="B164" s="15" t="s">
        <v>148</v>
      </c>
      <c r="C164" s="16" t="s">
        <v>195</v>
      </c>
      <c r="D164" s="17">
        <v>100</v>
      </c>
      <c r="E164" s="17"/>
      <c r="F164" s="11">
        <f t="shared" si="2"/>
        <v>-1240450</v>
      </c>
      <c r="G164" s="15"/>
      <c r="H164" s="15"/>
      <c r="I164" s="18">
        <f>SUM(D152:D164)</f>
        <v>40800</v>
      </c>
    </row>
    <row r="165" spans="1:9" s="12" customFormat="1" ht="39.950000000000003" customHeight="1" x14ac:dyDescent="0.25">
      <c r="A165" s="8">
        <v>45356</v>
      </c>
      <c r="B165" s="9" t="s">
        <v>169</v>
      </c>
      <c r="C165" s="10" t="s">
        <v>149</v>
      </c>
      <c r="D165" s="11">
        <v>1600</v>
      </c>
      <c r="E165" s="11"/>
      <c r="F165" s="11">
        <f t="shared" si="2"/>
        <v>-1242050</v>
      </c>
      <c r="G165" s="9"/>
      <c r="H165" s="9"/>
    </row>
    <row r="166" spans="1:9" s="12" customFormat="1" ht="39.950000000000003" customHeight="1" x14ac:dyDescent="0.25">
      <c r="A166" s="8">
        <v>45356</v>
      </c>
      <c r="B166" s="9" t="s">
        <v>169</v>
      </c>
      <c r="C166" s="10" t="s">
        <v>150</v>
      </c>
      <c r="D166" s="11">
        <v>1000</v>
      </c>
      <c r="E166" s="11"/>
      <c r="F166" s="11">
        <f t="shared" si="2"/>
        <v>-1243050</v>
      </c>
      <c r="G166" s="9" t="s">
        <v>210</v>
      </c>
      <c r="H166" s="9" t="s">
        <v>229</v>
      </c>
    </row>
    <row r="167" spans="1:9" s="12" customFormat="1" ht="39.950000000000003" customHeight="1" x14ac:dyDescent="0.25">
      <c r="A167" s="8">
        <v>45356</v>
      </c>
      <c r="B167" s="9" t="s">
        <v>169</v>
      </c>
      <c r="C167" s="10" t="s">
        <v>151</v>
      </c>
      <c r="D167" s="11">
        <v>2100</v>
      </c>
      <c r="E167" s="11"/>
      <c r="F167" s="11">
        <f t="shared" si="2"/>
        <v>-1245150</v>
      </c>
      <c r="G167" s="9"/>
      <c r="H167" s="9"/>
    </row>
    <row r="168" spans="1:9" s="12" customFormat="1" ht="39.950000000000003" customHeight="1" x14ac:dyDescent="0.25">
      <c r="A168" s="8">
        <v>45356</v>
      </c>
      <c r="B168" s="9" t="s">
        <v>169</v>
      </c>
      <c r="C168" s="10" t="s">
        <v>152</v>
      </c>
      <c r="D168" s="11">
        <v>10000</v>
      </c>
      <c r="E168" s="11"/>
      <c r="F168" s="11">
        <f t="shared" si="2"/>
        <v>-1255150</v>
      </c>
      <c r="G168" s="9" t="s">
        <v>47</v>
      </c>
      <c r="H168" s="9" t="s">
        <v>401</v>
      </c>
    </row>
    <row r="169" spans="1:9" s="12" customFormat="1" ht="39.950000000000003" customHeight="1" x14ac:dyDescent="0.25">
      <c r="A169" s="8">
        <v>45356</v>
      </c>
      <c r="B169" s="9" t="s">
        <v>169</v>
      </c>
      <c r="C169" s="10" t="s">
        <v>153</v>
      </c>
      <c r="D169" s="11">
        <v>14000</v>
      </c>
      <c r="E169" s="11"/>
      <c r="F169" s="11">
        <f t="shared" si="2"/>
        <v>-1269150</v>
      </c>
      <c r="G169" s="9"/>
      <c r="H169" s="9" t="s">
        <v>166</v>
      </c>
    </row>
    <row r="170" spans="1:9" s="12" customFormat="1" ht="39.950000000000003" customHeight="1" x14ac:dyDescent="0.25">
      <c r="A170" s="8">
        <v>45356</v>
      </c>
      <c r="B170" s="9" t="s">
        <v>169</v>
      </c>
      <c r="C170" s="10" t="s">
        <v>140</v>
      </c>
      <c r="D170" s="11">
        <v>1600</v>
      </c>
      <c r="E170" s="11"/>
      <c r="F170" s="11">
        <f t="shared" si="2"/>
        <v>-1270750</v>
      </c>
      <c r="G170" s="9"/>
      <c r="H170" s="9"/>
    </row>
    <row r="171" spans="1:9" s="12" customFormat="1" ht="39.950000000000003" customHeight="1" x14ac:dyDescent="0.25">
      <c r="A171" s="8">
        <v>45356</v>
      </c>
      <c r="B171" s="9" t="s">
        <v>169</v>
      </c>
      <c r="C171" s="10" t="s">
        <v>154</v>
      </c>
      <c r="D171" s="11">
        <v>400</v>
      </c>
      <c r="E171" s="11"/>
      <c r="F171" s="11">
        <f t="shared" si="2"/>
        <v>-1271150</v>
      </c>
      <c r="G171" s="9"/>
      <c r="H171" s="9"/>
    </row>
    <row r="172" spans="1:9" s="12" customFormat="1" ht="39.950000000000003" customHeight="1" x14ac:dyDescent="0.25">
      <c r="A172" s="8">
        <v>45356</v>
      </c>
      <c r="B172" s="9" t="s">
        <v>169</v>
      </c>
      <c r="C172" s="10" t="s">
        <v>155</v>
      </c>
      <c r="D172" s="11">
        <v>500</v>
      </c>
      <c r="E172" s="11"/>
      <c r="F172" s="11">
        <f t="shared" si="2"/>
        <v>-1271650</v>
      </c>
      <c r="G172" s="9"/>
      <c r="H172" s="9"/>
    </row>
    <row r="173" spans="1:9" s="12" customFormat="1" ht="39.950000000000003" customHeight="1" x14ac:dyDescent="0.25">
      <c r="A173" s="8">
        <v>45356</v>
      </c>
      <c r="B173" s="9" t="s">
        <v>169</v>
      </c>
      <c r="C173" s="10" t="s">
        <v>156</v>
      </c>
      <c r="D173" s="11">
        <v>6250</v>
      </c>
      <c r="E173" s="11"/>
      <c r="F173" s="11">
        <f t="shared" si="2"/>
        <v>-1277900</v>
      </c>
      <c r="G173" s="9"/>
      <c r="H173" s="51" t="s">
        <v>157</v>
      </c>
    </row>
    <row r="174" spans="1:9" s="12" customFormat="1" ht="39.950000000000003" customHeight="1" x14ac:dyDescent="0.25">
      <c r="A174" s="8">
        <v>45356</v>
      </c>
      <c r="B174" s="9" t="s">
        <v>169</v>
      </c>
      <c r="C174" s="10" t="s">
        <v>149</v>
      </c>
      <c r="D174" s="11">
        <v>1600</v>
      </c>
      <c r="E174" s="11"/>
      <c r="F174" s="11">
        <f t="shared" si="2"/>
        <v>-1279500</v>
      </c>
      <c r="G174" s="9"/>
      <c r="H174" s="13"/>
    </row>
    <row r="175" spans="1:9" s="12" customFormat="1" ht="39.950000000000003" customHeight="1" x14ac:dyDescent="0.25">
      <c r="A175" s="8">
        <v>45356</v>
      </c>
      <c r="B175" s="9" t="s">
        <v>169</v>
      </c>
      <c r="C175" s="10" t="s">
        <v>158</v>
      </c>
      <c r="D175" s="11">
        <v>200</v>
      </c>
      <c r="E175" s="11"/>
      <c r="F175" s="11">
        <f t="shared" si="2"/>
        <v>-1279700</v>
      </c>
      <c r="G175" s="9"/>
      <c r="H175" s="13"/>
    </row>
    <row r="176" spans="1:9" s="12" customFormat="1" ht="39.950000000000003" customHeight="1" x14ac:dyDescent="0.25">
      <c r="A176" s="8">
        <v>45356</v>
      </c>
      <c r="B176" s="9" t="s">
        <v>169</v>
      </c>
      <c r="C176" s="10" t="s">
        <v>159</v>
      </c>
      <c r="D176" s="11">
        <v>300</v>
      </c>
      <c r="E176" s="11"/>
      <c r="F176" s="11">
        <f t="shared" si="2"/>
        <v>-1280000</v>
      </c>
      <c r="G176" s="9"/>
      <c r="H176" s="9"/>
    </row>
    <row r="177" spans="1:9" s="12" customFormat="1" ht="39.950000000000003" customHeight="1" x14ac:dyDescent="0.25">
      <c r="A177" s="8">
        <v>45356</v>
      </c>
      <c r="B177" s="9" t="s">
        <v>169</v>
      </c>
      <c r="C177" s="10" t="s">
        <v>160</v>
      </c>
      <c r="D177" s="11">
        <v>300</v>
      </c>
      <c r="E177" s="11"/>
      <c r="F177" s="11">
        <f t="shared" si="2"/>
        <v>-1280300</v>
      </c>
      <c r="G177" s="9"/>
      <c r="H177" s="9"/>
    </row>
    <row r="178" spans="1:9" s="12" customFormat="1" ht="39.950000000000003" customHeight="1" x14ac:dyDescent="0.25">
      <c r="A178" s="8">
        <v>45356</v>
      </c>
      <c r="B178" s="9" t="s">
        <v>169</v>
      </c>
      <c r="C178" s="10" t="s">
        <v>161</v>
      </c>
      <c r="D178" s="11">
        <v>7600</v>
      </c>
      <c r="E178" s="11"/>
      <c r="F178" s="11">
        <f t="shared" si="2"/>
        <v>-1287900</v>
      </c>
      <c r="G178" s="9"/>
      <c r="H178" s="51" t="s">
        <v>157</v>
      </c>
    </row>
    <row r="179" spans="1:9" s="12" customFormat="1" ht="39.950000000000003" customHeight="1" x14ac:dyDescent="0.25">
      <c r="A179" s="8">
        <v>45356</v>
      </c>
      <c r="B179" s="9" t="s">
        <v>169</v>
      </c>
      <c r="C179" s="10" t="s">
        <v>162</v>
      </c>
      <c r="D179" s="11">
        <v>8000</v>
      </c>
      <c r="E179" s="11"/>
      <c r="F179" s="11">
        <f t="shared" si="2"/>
        <v>-1295900</v>
      </c>
      <c r="G179" s="9"/>
      <c r="H179" s="51" t="s">
        <v>157</v>
      </c>
    </row>
    <row r="180" spans="1:9" s="12" customFormat="1" ht="39.950000000000003" customHeight="1" x14ac:dyDescent="0.25">
      <c r="A180" s="8">
        <v>45356</v>
      </c>
      <c r="B180" s="9" t="s">
        <v>169</v>
      </c>
      <c r="C180" s="10" t="s">
        <v>163</v>
      </c>
      <c r="D180" s="11">
        <v>500</v>
      </c>
      <c r="E180" s="11"/>
      <c r="F180" s="11">
        <f t="shared" si="2"/>
        <v>-1296400</v>
      </c>
      <c r="G180" s="9"/>
      <c r="H180" s="9"/>
    </row>
    <row r="181" spans="1:9" s="12" customFormat="1" ht="39.950000000000003" customHeight="1" x14ac:dyDescent="0.25">
      <c r="A181" s="8">
        <v>45356</v>
      </c>
      <c r="B181" s="9" t="s">
        <v>169</v>
      </c>
      <c r="C181" s="10" t="s">
        <v>164</v>
      </c>
      <c r="D181" s="11">
        <v>200</v>
      </c>
      <c r="E181" s="11"/>
      <c r="F181" s="11">
        <f t="shared" si="2"/>
        <v>-1296600</v>
      </c>
      <c r="G181" s="9"/>
      <c r="H181" s="9"/>
    </row>
    <row r="182" spans="1:9" s="12" customFormat="1" ht="39.950000000000003" customHeight="1" x14ac:dyDescent="0.25">
      <c r="A182" s="8">
        <v>45356</v>
      </c>
      <c r="B182" s="9" t="s">
        <v>169</v>
      </c>
      <c r="C182" s="10" t="s">
        <v>165</v>
      </c>
      <c r="D182" s="11">
        <v>1000</v>
      </c>
      <c r="E182" s="11"/>
      <c r="F182" s="11">
        <f t="shared" si="2"/>
        <v>-1297600</v>
      </c>
      <c r="G182" s="9"/>
      <c r="H182" s="9" t="s">
        <v>166</v>
      </c>
    </row>
    <row r="183" spans="1:9" s="12" customFormat="1" ht="39.950000000000003" customHeight="1" x14ac:dyDescent="0.25">
      <c r="A183" s="8">
        <v>45356</v>
      </c>
      <c r="B183" s="9" t="s">
        <v>169</v>
      </c>
      <c r="C183" s="10" t="s">
        <v>167</v>
      </c>
      <c r="D183" s="11">
        <v>10000</v>
      </c>
      <c r="E183" s="11"/>
      <c r="F183" s="11">
        <f t="shared" si="2"/>
        <v>-1307600</v>
      </c>
      <c r="G183" s="9" t="s">
        <v>283</v>
      </c>
      <c r="H183" s="9"/>
    </row>
    <row r="184" spans="1:9" s="12" customFormat="1" ht="39.950000000000003" customHeight="1" x14ac:dyDescent="0.25">
      <c r="A184" s="14">
        <v>45356</v>
      </c>
      <c r="B184" s="15" t="s">
        <v>169</v>
      </c>
      <c r="C184" s="16" t="s">
        <v>168</v>
      </c>
      <c r="D184" s="17">
        <v>200</v>
      </c>
      <c r="E184" s="17"/>
      <c r="F184" s="11">
        <f t="shared" si="2"/>
        <v>-1307800</v>
      </c>
      <c r="G184" s="58" t="s">
        <v>347</v>
      </c>
      <c r="H184" s="15"/>
      <c r="I184" s="18">
        <f>SUM(D165:D184)</f>
        <v>67350</v>
      </c>
    </row>
    <row r="185" spans="1:9" s="12" customFormat="1" ht="39.950000000000003" customHeight="1" x14ac:dyDescent="0.25">
      <c r="A185" s="8">
        <v>45361</v>
      </c>
      <c r="B185" s="9" t="s">
        <v>183</v>
      </c>
      <c r="C185" s="10" t="s">
        <v>49</v>
      </c>
      <c r="D185" s="11">
        <v>200</v>
      </c>
      <c r="E185" s="11"/>
      <c r="F185" s="11">
        <f t="shared" si="2"/>
        <v>-1308000</v>
      </c>
      <c r="G185" s="9" t="s">
        <v>49</v>
      </c>
      <c r="H185" s="9"/>
    </row>
    <row r="186" spans="1:9" s="12" customFormat="1" ht="39.950000000000003" customHeight="1" x14ac:dyDescent="0.25">
      <c r="A186" s="8">
        <v>45361</v>
      </c>
      <c r="B186" s="9" t="s">
        <v>183</v>
      </c>
      <c r="C186" s="10" t="s">
        <v>170</v>
      </c>
      <c r="D186" s="11">
        <v>1450</v>
      </c>
      <c r="E186" s="11"/>
      <c r="F186" s="11">
        <f t="shared" si="2"/>
        <v>-1309450</v>
      </c>
      <c r="G186" s="58" t="s">
        <v>347</v>
      </c>
      <c r="H186" s="9"/>
    </row>
    <row r="187" spans="1:9" s="12" customFormat="1" ht="39.950000000000003" customHeight="1" x14ac:dyDescent="0.25">
      <c r="A187" s="8">
        <v>45361</v>
      </c>
      <c r="B187" s="9" t="s">
        <v>183</v>
      </c>
      <c r="C187" s="10" t="s">
        <v>171</v>
      </c>
      <c r="D187" s="11">
        <f>240+40+20</f>
        <v>300</v>
      </c>
      <c r="E187" s="11"/>
      <c r="F187" s="11">
        <f t="shared" si="2"/>
        <v>-1309750</v>
      </c>
      <c r="G187" s="9"/>
      <c r="H187" s="9"/>
    </row>
    <row r="188" spans="1:9" s="12" customFormat="1" ht="39.950000000000003" customHeight="1" x14ac:dyDescent="0.25">
      <c r="A188" s="8">
        <v>45361</v>
      </c>
      <c r="B188" s="9" t="s">
        <v>183</v>
      </c>
      <c r="C188" s="10" t="s">
        <v>171</v>
      </c>
      <c r="D188" s="11">
        <f>1000+350+50+500+35</f>
        <v>1935</v>
      </c>
      <c r="E188" s="11"/>
      <c r="F188" s="11">
        <f t="shared" si="2"/>
        <v>-1311685</v>
      </c>
      <c r="G188" s="9"/>
      <c r="H188" s="9"/>
    </row>
    <row r="189" spans="1:9" s="12" customFormat="1" ht="39.950000000000003" customHeight="1" x14ac:dyDescent="0.25">
      <c r="A189" s="8">
        <v>45361</v>
      </c>
      <c r="B189" s="9" t="s">
        <v>183</v>
      </c>
      <c r="C189" s="10" t="s">
        <v>172</v>
      </c>
      <c r="D189" s="11">
        <v>800</v>
      </c>
      <c r="E189" s="11"/>
      <c r="F189" s="11">
        <f t="shared" si="2"/>
        <v>-1312485</v>
      </c>
      <c r="G189" s="9"/>
      <c r="H189" s="9"/>
    </row>
    <row r="190" spans="1:9" s="12" customFormat="1" ht="39.950000000000003" customHeight="1" x14ac:dyDescent="0.25">
      <c r="A190" s="8">
        <v>45361</v>
      </c>
      <c r="B190" s="9" t="s">
        <v>183</v>
      </c>
      <c r="C190" s="10" t="s">
        <v>173</v>
      </c>
      <c r="D190" s="11">
        <v>100</v>
      </c>
      <c r="E190" s="11"/>
      <c r="F190" s="11">
        <f t="shared" si="2"/>
        <v>-1312585</v>
      </c>
      <c r="G190" s="9"/>
      <c r="H190" s="9"/>
    </row>
    <row r="191" spans="1:9" s="12" customFormat="1" ht="39.950000000000003" customHeight="1" x14ac:dyDescent="0.25">
      <c r="A191" s="8">
        <v>45361</v>
      </c>
      <c r="B191" s="9" t="s">
        <v>183</v>
      </c>
      <c r="C191" s="10" t="s">
        <v>174</v>
      </c>
      <c r="D191" s="11">
        <f>5*250</f>
        <v>1250</v>
      </c>
      <c r="E191" s="11"/>
      <c r="F191" s="11">
        <f t="shared" si="2"/>
        <v>-1313835</v>
      </c>
      <c r="G191" s="9"/>
      <c r="H191" s="9"/>
    </row>
    <row r="192" spans="1:9" s="12" customFormat="1" ht="39.950000000000003" customHeight="1" x14ac:dyDescent="0.25">
      <c r="A192" s="8">
        <v>45361</v>
      </c>
      <c r="B192" s="9" t="s">
        <v>183</v>
      </c>
      <c r="C192" s="10" t="s">
        <v>175</v>
      </c>
      <c r="D192" s="11">
        <v>1000</v>
      </c>
      <c r="E192" s="11"/>
      <c r="F192" s="11">
        <f t="shared" si="2"/>
        <v>-1314835</v>
      </c>
      <c r="G192" s="9"/>
      <c r="H192" s="9"/>
    </row>
    <row r="193" spans="1:9" s="12" customFormat="1" ht="39.950000000000003" customHeight="1" x14ac:dyDescent="0.25">
      <c r="A193" s="8">
        <v>45361</v>
      </c>
      <c r="B193" s="9" t="s">
        <v>183</v>
      </c>
      <c r="C193" s="10" t="s">
        <v>176</v>
      </c>
      <c r="D193" s="11">
        <v>30000</v>
      </c>
      <c r="E193" s="11"/>
      <c r="F193" s="11">
        <f t="shared" si="2"/>
        <v>-1344835</v>
      </c>
      <c r="G193" s="9"/>
      <c r="H193" s="9"/>
    </row>
    <row r="194" spans="1:9" s="12" customFormat="1" ht="39.950000000000003" customHeight="1" x14ac:dyDescent="0.25">
      <c r="A194" s="8">
        <v>45361</v>
      </c>
      <c r="B194" s="9" t="s">
        <v>183</v>
      </c>
      <c r="C194" s="10" t="s">
        <v>152</v>
      </c>
      <c r="D194" s="11">
        <v>10000</v>
      </c>
      <c r="E194" s="11"/>
      <c r="F194" s="11">
        <f t="shared" si="2"/>
        <v>-1354835</v>
      </c>
      <c r="G194" s="9" t="s">
        <v>47</v>
      </c>
      <c r="H194" s="9" t="s">
        <v>401</v>
      </c>
    </row>
    <row r="195" spans="1:9" s="12" customFormat="1" ht="39.950000000000003" customHeight="1" x14ac:dyDescent="0.25">
      <c r="A195" s="8">
        <v>45361</v>
      </c>
      <c r="B195" s="9" t="s">
        <v>183</v>
      </c>
      <c r="C195" s="10" t="s">
        <v>177</v>
      </c>
      <c r="D195" s="11">
        <v>2000</v>
      </c>
      <c r="E195" s="11"/>
      <c r="F195" s="11">
        <f t="shared" si="2"/>
        <v>-1356835</v>
      </c>
      <c r="G195" s="9"/>
      <c r="H195" s="9" t="s">
        <v>229</v>
      </c>
    </row>
    <row r="196" spans="1:9" s="12" customFormat="1" ht="39.950000000000003" customHeight="1" x14ac:dyDescent="0.25">
      <c r="A196" s="8">
        <v>45361</v>
      </c>
      <c r="B196" s="9" t="s">
        <v>183</v>
      </c>
      <c r="C196" s="10" t="s">
        <v>170</v>
      </c>
      <c r="D196" s="11">
        <v>600</v>
      </c>
      <c r="E196" s="11"/>
      <c r="F196" s="11">
        <f t="shared" si="2"/>
        <v>-1357435</v>
      </c>
      <c r="G196" s="58" t="s">
        <v>347</v>
      </c>
      <c r="H196" s="9" t="s">
        <v>229</v>
      </c>
    </row>
    <row r="197" spans="1:9" s="12" customFormat="1" ht="39.950000000000003" customHeight="1" x14ac:dyDescent="0.25">
      <c r="A197" s="8">
        <v>45361</v>
      </c>
      <c r="B197" s="9" t="s">
        <v>183</v>
      </c>
      <c r="C197" s="10" t="s">
        <v>149</v>
      </c>
      <c r="D197" s="11">
        <f>800*2</f>
        <v>1600</v>
      </c>
      <c r="E197" s="11"/>
      <c r="F197" s="11">
        <f t="shared" ref="F197:F277" si="3">F196+E197-D197</f>
        <v>-1359035</v>
      </c>
      <c r="G197" s="9"/>
      <c r="H197" s="9" t="s">
        <v>303</v>
      </c>
    </row>
    <row r="198" spans="1:9" s="12" customFormat="1" ht="39.950000000000003" customHeight="1" x14ac:dyDescent="0.25">
      <c r="A198" s="8">
        <v>45361</v>
      </c>
      <c r="B198" s="9" t="s">
        <v>183</v>
      </c>
      <c r="C198" s="10" t="s">
        <v>178</v>
      </c>
      <c r="D198" s="11">
        <v>5000</v>
      </c>
      <c r="E198" s="11"/>
      <c r="F198" s="11">
        <f t="shared" si="3"/>
        <v>-1364035</v>
      </c>
      <c r="G198" s="9" t="s">
        <v>222</v>
      </c>
      <c r="H198" s="9" t="s">
        <v>229</v>
      </c>
    </row>
    <row r="199" spans="1:9" s="12" customFormat="1" ht="39.950000000000003" customHeight="1" x14ac:dyDescent="0.25">
      <c r="A199" s="8">
        <v>45361</v>
      </c>
      <c r="B199" s="9" t="s">
        <v>183</v>
      </c>
      <c r="C199" s="10" t="s">
        <v>179</v>
      </c>
      <c r="D199" s="11">
        <v>3600</v>
      </c>
      <c r="E199" s="11"/>
      <c r="F199" s="11">
        <f t="shared" si="3"/>
        <v>-1367635</v>
      </c>
      <c r="G199" s="9" t="s">
        <v>109</v>
      </c>
      <c r="H199" s="9" t="s">
        <v>229</v>
      </c>
    </row>
    <row r="200" spans="1:9" s="12" customFormat="1" ht="39.950000000000003" customHeight="1" x14ac:dyDescent="0.25">
      <c r="A200" s="8">
        <v>45361</v>
      </c>
      <c r="B200" s="9" t="s">
        <v>183</v>
      </c>
      <c r="C200" s="10" t="s">
        <v>180</v>
      </c>
      <c r="D200" s="11">
        <v>4000</v>
      </c>
      <c r="E200" s="11"/>
      <c r="F200" s="11">
        <f t="shared" si="3"/>
        <v>-1371635</v>
      </c>
      <c r="G200" s="9"/>
      <c r="H200" s="9"/>
    </row>
    <row r="201" spans="1:9" s="12" customFormat="1" ht="39.950000000000003" customHeight="1" x14ac:dyDescent="0.25">
      <c r="A201" s="8">
        <v>45361</v>
      </c>
      <c r="B201" s="9" t="s">
        <v>183</v>
      </c>
      <c r="C201" s="10" t="s">
        <v>181</v>
      </c>
      <c r="D201" s="11">
        <v>1000</v>
      </c>
      <c r="E201" s="11"/>
      <c r="F201" s="11">
        <f t="shared" si="3"/>
        <v>-1372635</v>
      </c>
      <c r="G201" s="9"/>
      <c r="H201" s="9"/>
    </row>
    <row r="202" spans="1:9" s="12" customFormat="1" ht="39.950000000000003" customHeight="1" x14ac:dyDescent="0.25">
      <c r="A202" s="14">
        <v>45361</v>
      </c>
      <c r="B202" s="15" t="s">
        <v>183</v>
      </c>
      <c r="C202" s="16" t="s">
        <v>182</v>
      </c>
      <c r="D202" s="17">
        <v>20000</v>
      </c>
      <c r="E202" s="17"/>
      <c r="F202" s="11">
        <f t="shared" si="3"/>
        <v>-1392635</v>
      </c>
      <c r="G202" s="15"/>
      <c r="H202" s="46" t="s">
        <v>157</v>
      </c>
      <c r="I202" s="18">
        <f>SUM(D185:D202)</f>
        <v>84835</v>
      </c>
    </row>
    <row r="203" spans="1:9" s="12" customFormat="1" ht="39.950000000000003" customHeight="1" x14ac:dyDescent="0.25">
      <c r="A203" s="8"/>
      <c r="B203" s="9"/>
      <c r="C203" s="10" t="s">
        <v>237</v>
      </c>
      <c r="D203" s="13"/>
      <c r="E203" s="13">
        <v>40000</v>
      </c>
      <c r="F203" s="11">
        <f t="shared" si="3"/>
        <v>-1352635</v>
      </c>
      <c r="G203" s="9"/>
      <c r="H203" s="9"/>
      <c r="I203" s="34"/>
    </row>
    <row r="204" spans="1:9" s="12" customFormat="1" ht="39.950000000000003" customHeight="1" x14ac:dyDescent="0.25">
      <c r="A204" s="8">
        <v>45346</v>
      </c>
      <c r="B204" s="9"/>
      <c r="C204" s="10" t="s">
        <v>197</v>
      </c>
      <c r="D204" s="11"/>
      <c r="E204" s="11">
        <v>34210</v>
      </c>
      <c r="F204" s="11">
        <f t="shared" si="3"/>
        <v>-1318425</v>
      </c>
      <c r="G204" s="9"/>
      <c r="H204" s="9"/>
    </row>
    <row r="205" spans="1:9" s="12" customFormat="1" ht="39.950000000000003" customHeight="1" x14ac:dyDescent="0.25">
      <c r="A205" s="8">
        <v>45348</v>
      </c>
      <c r="B205" s="9"/>
      <c r="C205" s="10" t="s">
        <v>198</v>
      </c>
      <c r="D205" s="11"/>
      <c r="E205" s="11">
        <v>3500</v>
      </c>
      <c r="F205" s="11">
        <f t="shared" si="3"/>
        <v>-1314925</v>
      </c>
      <c r="G205" s="9"/>
      <c r="H205" s="9"/>
    </row>
    <row r="206" spans="1:9" s="12" customFormat="1" ht="39.950000000000003" customHeight="1" x14ac:dyDescent="0.25">
      <c r="A206" s="8">
        <v>45350</v>
      </c>
      <c r="B206" s="9"/>
      <c r="C206" s="10" t="s">
        <v>199</v>
      </c>
      <c r="D206" s="11"/>
      <c r="E206" s="11">
        <v>45000</v>
      </c>
      <c r="F206" s="11">
        <f t="shared" si="3"/>
        <v>-1269925</v>
      </c>
      <c r="G206" s="9"/>
      <c r="H206" s="9"/>
    </row>
    <row r="207" spans="1:9" s="12" customFormat="1" ht="39.950000000000003" customHeight="1" x14ac:dyDescent="0.25">
      <c r="A207" s="8">
        <v>45351</v>
      </c>
      <c r="B207" s="9"/>
      <c r="C207" s="10" t="s">
        <v>200</v>
      </c>
      <c r="D207" s="11"/>
      <c r="E207" s="11">
        <v>50000</v>
      </c>
      <c r="F207" s="11">
        <f t="shared" si="3"/>
        <v>-1219925</v>
      </c>
      <c r="G207" s="9"/>
      <c r="H207" s="9"/>
    </row>
    <row r="208" spans="1:9" s="12" customFormat="1" ht="39.950000000000003" customHeight="1" x14ac:dyDescent="0.25">
      <c r="A208" s="8">
        <v>45358</v>
      </c>
      <c r="B208" s="9"/>
      <c r="C208" s="10" t="s">
        <v>201</v>
      </c>
      <c r="D208" s="11"/>
      <c r="E208" s="11">
        <v>20000</v>
      </c>
      <c r="F208" s="11">
        <f t="shared" si="3"/>
        <v>-1199925</v>
      </c>
      <c r="G208" s="9"/>
      <c r="H208" s="9"/>
    </row>
    <row r="209" spans="1:9" s="12" customFormat="1" ht="39.950000000000003" customHeight="1" x14ac:dyDescent="0.25">
      <c r="A209" s="8">
        <v>45364</v>
      </c>
      <c r="B209" s="9"/>
      <c r="C209" s="10" t="s">
        <v>234</v>
      </c>
      <c r="D209" s="11"/>
      <c r="E209" s="11">
        <v>10000</v>
      </c>
      <c r="F209" s="11">
        <f t="shared" si="3"/>
        <v>-1189925</v>
      </c>
      <c r="G209" s="9"/>
      <c r="H209" s="9"/>
    </row>
    <row r="210" spans="1:9" s="12" customFormat="1" ht="39.950000000000003" customHeight="1" x14ac:dyDescent="0.25">
      <c r="A210" s="8">
        <v>45364</v>
      </c>
      <c r="B210" s="9"/>
      <c r="C210" s="10" t="s">
        <v>235</v>
      </c>
      <c r="D210" s="11"/>
      <c r="E210" s="11">
        <v>90000</v>
      </c>
      <c r="F210" s="11">
        <f t="shared" si="3"/>
        <v>-1099925</v>
      </c>
      <c r="G210" s="9"/>
      <c r="H210" s="9"/>
    </row>
    <row r="211" spans="1:9" s="12" customFormat="1" ht="39.950000000000003" customHeight="1" x14ac:dyDescent="0.25">
      <c r="A211" s="8">
        <v>45367</v>
      </c>
      <c r="B211" s="9" t="s">
        <v>232</v>
      </c>
      <c r="C211" s="10" t="s">
        <v>227</v>
      </c>
      <c r="D211" s="11">
        <v>350</v>
      </c>
      <c r="E211" s="11"/>
      <c r="F211" s="11">
        <f t="shared" si="3"/>
        <v>-1100275</v>
      </c>
      <c r="G211" s="9"/>
      <c r="H211" s="9" t="s">
        <v>229</v>
      </c>
    </row>
    <row r="212" spans="1:9" s="12" customFormat="1" ht="39.950000000000003" customHeight="1" x14ac:dyDescent="0.25">
      <c r="A212" s="8">
        <v>45367</v>
      </c>
      <c r="B212" s="9" t="s">
        <v>232</v>
      </c>
      <c r="C212" s="10" t="s">
        <v>228</v>
      </c>
      <c r="D212" s="11">
        <v>2200</v>
      </c>
      <c r="E212" s="11"/>
      <c r="F212" s="11">
        <f t="shared" si="3"/>
        <v>-1102475</v>
      </c>
      <c r="G212" s="58" t="s">
        <v>347</v>
      </c>
      <c r="H212" s="9"/>
    </row>
    <row r="213" spans="1:9" s="12" customFormat="1" ht="39.950000000000003" customHeight="1" x14ac:dyDescent="0.25">
      <c r="A213" s="8">
        <v>45367</v>
      </c>
      <c r="B213" s="9" t="s">
        <v>232</v>
      </c>
      <c r="C213" s="10" t="s">
        <v>229</v>
      </c>
      <c r="D213" s="11">
        <v>5000</v>
      </c>
      <c r="E213" s="11"/>
      <c r="F213" s="11">
        <f t="shared" si="3"/>
        <v>-1107475</v>
      </c>
      <c r="G213" s="9"/>
      <c r="H213" s="9" t="s">
        <v>229</v>
      </c>
    </row>
    <row r="214" spans="1:9" s="12" customFormat="1" ht="39.950000000000003" customHeight="1" x14ac:dyDescent="0.25">
      <c r="A214" s="8">
        <v>45367</v>
      </c>
      <c r="B214" s="9" t="s">
        <v>232</v>
      </c>
      <c r="C214" s="10" t="s">
        <v>230</v>
      </c>
      <c r="D214" s="11">
        <v>500</v>
      </c>
      <c r="E214" s="11"/>
      <c r="F214" s="11">
        <f t="shared" si="3"/>
        <v>-1107975</v>
      </c>
      <c r="G214" s="58" t="s">
        <v>347</v>
      </c>
      <c r="H214" s="9"/>
    </row>
    <row r="215" spans="1:9" s="12" customFormat="1" ht="39.950000000000003" customHeight="1" x14ac:dyDescent="0.25">
      <c r="A215" s="8">
        <v>45367</v>
      </c>
      <c r="B215" s="9" t="s">
        <v>232</v>
      </c>
      <c r="C215" s="10" t="s">
        <v>231</v>
      </c>
      <c r="D215" s="11">
        <v>5000</v>
      </c>
      <c r="E215" s="11"/>
      <c r="F215" s="11">
        <f t="shared" si="3"/>
        <v>-1112975</v>
      </c>
      <c r="G215" s="9" t="s">
        <v>126</v>
      </c>
      <c r="H215" s="9"/>
    </row>
    <row r="216" spans="1:9" s="57" customFormat="1" ht="39.950000000000003" customHeight="1" x14ac:dyDescent="0.25">
      <c r="A216" s="14">
        <v>45367</v>
      </c>
      <c r="B216" s="15" t="s">
        <v>232</v>
      </c>
      <c r="C216" s="16" t="s">
        <v>227</v>
      </c>
      <c r="D216" s="17">
        <v>1000</v>
      </c>
      <c r="E216" s="17"/>
      <c r="F216" s="11">
        <f t="shared" si="3"/>
        <v>-1113975</v>
      </c>
      <c r="G216" s="15"/>
      <c r="H216" s="9"/>
      <c r="I216" s="18"/>
    </row>
    <row r="217" spans="1:9" s="12" customFormat="1" ht="39.950000000000003" customHeight="1" x14ac:dyDescent="0.25">
      <c r="A217" s="8">
        <v>45370</v>
      </c>
      <c r="B217" s="9" t="s">
        <v>233</v>
      </c>
      <c r="C217" s="10" t="s">
        <v>224</v>
      </c>
      <c r="D217" s="11">
        <v>370</v>
      </c>
      <c r="E217" s="11"/>
      <c r="F217" s="11">
        <f t="shared" si="3"/>
        <v>-1114345</v>
      </c>
      <c r="G217" s="58" t="s">
        <v>347</v>
      </c>
      <c r="H217" s="9"/>
    </row>
    <row r="218" spans="1:9" s="12" customFormat="1" ht="39.950000000000003" customHeight="1" x14ac:dyDescent="0.25">
      <c r="A218" s="8">
        <v>45370</v>
      </c>
      <c r="B218" s="9" t="s">
        <v>233</v>
      </c>
      <c r="C218" s="10" t="s">
        <v>191</v>
      </c>
      <c r="D218" s="11">
        <v>1000</v>
      </c>
      <c r="E218" s="11"/>
      <c r="F218" s="11">
        <f t="shared" si="3"/>
        <v>-1115345</v>
      </c>
      <c r="G218" s="9"/>
      <c r="H218" s="9"/>
    </row>
    <row r="219" spans="1:9" s="12" customFormat="1" ht="39.950000000000003" customHeight="1" x14ac:dyDescent="0.25">
      <c r="A219" s="8">
        <v>45370</v>
      </c>
      <c r="B219" s="9" t="s">
        <v>233</v>
      </c>
      <c r="C219" s="10" t="s">
        <v>225</v>
      </c>
      <c r="D219" s="11">
        <v>17500</v>
      </c>
      <c r="E219" s="11"/>
      <c r="F219" s="11">
        <f t="shared" si="3"/>
        <v>-1132845</v>
      </c>
      <c r="G219" s="9"/>
      <c r="H219" s="9" t="s">
        <v>229</v>
      </c>
    </row>
    <row r="220" spans="1:9" s="12" customFormat="1" ht="39.950000000000003" customHeight="1" x14ac:dyDescent="0.25">
      <c r="A220" s="14">
        <v>45370</v>
      </c>
      <c r="B220" s="15" t="s">
        <v>233</v>
      </c>
      <c r="C220" s="16" t="s">
        <v>226</v>
      </c>
      <c r="D220" s="17">
        <v>6000</v>
      </c>
      <c r="E220" s="17"/>
      <c r="F220" s="11">
        <f t="shared" si="3"/>
        <v>-1138845</v>
      </c>
      <c r="G220" s="15"/>
      <c r="H220" s="9"/>
      <c r="I220" s="18">
        <f>SUM(D211:D220)</f>
        <v>38920</v>
      </c>
    </row>
    <row r="221" spans="1:9" s="3" customFormat="1" ht="39.950000000000003" customHeight="1" x14ac:dyDescent="0.25">
      <c r="A221" s="20">
        <v>45370</v>
      </c>
      <c r="B221" s="23" t="s">
        <v>233</v>
      </c>
      <c r="C221" s="21" t="s">
        <v>236</v>
      </c>
      <c r="D221" s="22"/>
      <c r="E221" s="22">
        <v>20000</v>
      </c>
      <c r="F221" s="11">
        <f t="shared" si="3"/>
        <v>-1118845</v>
      </c>
      <c r="G221" s="23"/>
      <c r="H221" s="9"/>
      <c r="I221" s="36"/>
    </row>
    <row r="222" spans="1:9" s="12" customFormat="1" ht="39.950000000000003" customHeight="1" x14ac:dyDescent="0.25">
      <c r="A222" s="8">
        <v>45372</v>
      </c>
      <c r="B222" s="9" t="s">
        <v>245</v>
      </c>
      <c r="C222" s="10" t="s">
        <v>239</v>
      </c>
      <c r="D222" s="11">
        <v>20000</v>
      </c>
      <c r="E222" s="11"/>
      <c r="F222" s="11">
        <f t="shared" si="3"/>
        <v>-1138845</v>
      </c>
      <c r="G222" s="9" t="s">
        <v>126</v>
      </c>
      <c r="H222" s="9"/>
    </row>
    <row r="223" spans="1:9" s="12" customFormat="1" ht="39.950000000000003" customHeight="1" x14ac:dyDescent="0.25">
      <c r="A223" s="8">
        <v>45372</v>
      </c>
      <c r="B223" s="9" t="s">
        <v>245</v>
      </c>
      <c r="C223" s="10" t="s">
        <v>240</v>
      </c>
      <c r="D223" s="11">
        <v>4000</v>
      </c>
      <c r="E223" s="11"/>
      <c r="F223" s="11">
        <f t="shared" si="3"/>
        <v>-1142845</v>
      </c>
      <c r="G223" s="9"/>
      <c r="H223" s="9"/>
    </row>
    <row r="224" spans="1:9" s="12" customFormat="1" ht="39.950000000000003" customHeight="1" x14ac:dyDescent="0.25">
      <c r="A224" s="8">
        <v>45372</v>
      </c>
      <c r="B224" s="9" t="s">
        <v>245</v>
      </c>
      <c r="C224" s="10" t="s">
        <v>178</v>
      </c>
      <c r="D224" s="11">
        <v>5000</v>
      </c>
      <c r="E224" s="11"/>
      <c r="F224" s="11">
        <f t="shared" si="3"/>
        <v>-1147845</v>
      </c>
      <c r="G224" s="9"/>
      <c r="H224" s="9" t="s">
        <v>229</v>
      </c>
    </row>
    <row r="225" spans="1:9" s="12" customFormat="1" ht="39.950000000000003" customHeight="1" x14ac:dyDescent="0.25">
      <c r="A225" s="14">
        <v>45372</v>
      </c>
      <c r="B225" s="15" t="s">
        <v>245</v>
      </c>
      <c r="C225" s="54" t="s">
        <v>241</v>
      </c>
      <c r="D225" s="17">
        <v>30000</v>
      </c>
      <c r="E225" s="17"/>
      <c r="F225" s="11">
        <f t="shared" si="3"/>
        <v>-1177845</v>
      </c>
      <c r="G225" s="15"/>
      <c r="H225" s="9" t="s">
        <v>229</v>
      </c>
      <c r="I225" s="18">
        <f>SUM(D222:D225)</f>
        <v>59000</v>
      </c>
    </row>
    <row r="226" spans="1:9" s="12" customFormat="1" ht="39.950000000000003" customHeight="1" x14ac:dyDescent="0.25">
      <c r="A226" s="8">
        <v>45372</v>
      </c>
      <c r="B226" s="9" t="s">
        <v>245</v>
      </c>
      <c r="C226" s="10" t="s">
        <v>238</v>
      </c>
      <c r="D226" s="11"/>
      <c r="E226" s="11">
        <v>30000</v>
      </c>
      <c r="F226" s="11">
        <f t="shared" si="3"/>
        <v>-1147845</v>
      </c>
      <c r="G226" s="9"/>
      <c r="H226" s="9"/>
    </row>
    <row r="227" spans="1:9" s="12" customFormat="1" ht="39.950000000000003" customHeight="1" x14ac:dyDescent="0.25">
      <c r="A227" s="8">
        <v>45375</v>
      </c>
      <c r="B227" s="9" t="s">
        <v>246</v>
      </c>
      <c r="C227" s="10" t="s">
        <v>242</v>
      </c>
      <c r="D227" s="11">
        <v>10000</v>
      </c>
      <c r="E227" s="11"/>
      <c r="F227" s="11">
        <f t="shared" si="3"/>
        <v>-1157845</v>
      </c>
      <c r="G227" s="9"/>
      <c r="H227" s="9" t="s">
        <v>229</v>
      </c>
    </row>
    <row r="228" spans="1:9" s="12" customFormat="1" ht="39.950000000000003" customHeight="1" x14ac:dyDescent="0.25">
      <c r="A228" s="8">
        <v>45375</v>
      </c>
      <c r="B228" s="9" t="s">
        <v>246</v>
      </c>
      <c r="C228" s="10" t="s">
        <v>243</v>
      </c>
      <c r="D228" s="11">
        <v>4500</v>
      </c>
      <c r="E228" s="11"/>
      <c r="F228" s="11">
        <f t="shared" si="3"/>
        <v>-1162345</v>
      </c>
      <c r="G228" s="9"/>
      <c r="H228" s="9" t="s">
        <v>229</v>
      </c>
    </row>
    <row r="229" spans="1:9" s="12" customFormat="1" ht="39.950000000000003" customHeight="1" x14ac:dyDescent="0.25">
      <c r="A229" s="8">
        <v>45375</v>
      </c>
      <c r="B229" s="9" t="s">
        <v>246</v>
      </c>
      <c r="C229" s="10" t="s">
        <v>244</v>
      </c>
      <c r="D229" s="11">
        <v>1000</v>
      </c>
      <c r="E229" s="11"/>
      <c r="F229" s="11">
        <f t="shared" si="3"/>
        <v>-1163345</v>
      </c>
      <c r="G229" s="9"/>
      <c r="H229" s="9"/>
    </row>
    <row r="230" spans="1:9" s="62" customFormat="1" ht="39.950000000000003" customHeight="1" x14ac:dyDescent="0.25">
      <c r="A230" s="8">
        <v>45375</v>
      </c>
      <c r="B230" s="9" t="s">
        <v>246</v>
      </c>
      <c r="C230" s="10" t="s">
        <v>402</v>
      </c>
      <c r="D230" s="11">
        <f>500000-260400</f>
        <v>239600</v>
      </c>
      <c r="E230" s="11"/>
      <c r="F230" s="11">
        <f t="shared" si="3"/>
        <v>-1402945</v>
      </c>
      <c r="G230" s="9" t="s">
        <v>211</v>
      </c>
      <c r="H230" s="9" t="s">
        <v>401</v>
      </c>
    </row>
    <row r="231" spans="1:9" s="12" customFormat="1" ht="39.950000000000003" customHeight="1" x14ac:dyDescent="0.25">
      <c r="A231" s="14">
        <v>45375</v>
      </c>
      <c r="B231" s="15" t="s">
        <v>246</v>
      </c>
      <c r="C231" s="16" t="s">
        <v>247</v>
      </c>
      <c r="D231" s="17"/>
      <c r="E231" s="17">
        <v>60000</v>
      </c>
      <c r="F231" s="11">
        <f t="shared" si="3"/>
        <v>-1342945</v>
      </c>
      <c r="G231" s="15"/>
      <c r="H231" s="9"/>
      <c r="I231" s="18">
        <f>SUM(D227:D229)</f>
        <v>15500</v>
      </c>
    </row>
    <row r="232" spans="1:9" s="12" customFormat="1" ht="39.950000000000003" customHeight="1" x14ac:dyDescent="0.25">
      <c r="A232" s="8">
        <v>45376</v>
      </c>
      <c r="B232" s="9" t="s">
        <v>248</v>
      </c>
      <c r="C232" s="10" t="s">
        <v>304</v>
      </c>
      <c r="D232" s="11">
        <v>5000</v>
      </c>
      <c r="E232" s="11"/>
      <c r="F232" s="11">
        <f t="shared" si="3"/>
        <v>-1347945</v>
      </c>
      <c r="G232" s="9"/>
      <c r="H232" s="9"/>
    </row>
    <row r="233" spans="1:9" s="12" customFormat="1" ht="39.950000000000003" customHeight="1" x14ac:dyDescent="0.25">
      <c r="A233" s="8">
        <v>45376</v>
      </c>
      <c r="B233" s="9" t="s">
        <v>248</v>
      </c>
      <c r="C233" s="10" t="s">
        <v>249</v>
      </c>
      <c r="D233" s="11">
        <v>3000</v>
      </c>
      <c r="E233" s="11"/>
      <c r="F233" s="11">
        <f t="shared" si="3"/>
        <v>-1350945</v>
      </c>
      <c r="G233" s="9"/>
      <c r="H233" s="9"/>
    </row>
    <row r="234" spans="1:9" s="12" customFormat="1" ht="39.950000000000003" customHeight="1" x14ac:dyDescent="0.25">
      <c r="A234" s="8">
        <v>45376</v>
      </c>
      <c r="B234" s="9" t="s">
        <v>248</v>
      </c>
      <c r="C234" s="10" t="s">
        <v>250</v>
      </c>
      <c r="D234" s="11">
        <v>1600</v>
      </c>
      <c r="E234" s="11"/>
      <c r="F234" s="11">
        <f t="shared" si="3"/>
        <v>-1352545</v>
      </c>
      <c r="G234" s="9"/>
      <c r="H234" s="9"/>
    </row>
    <row r="235" spans="1:9" s="12" customFormat="1" ht="39.950000000000003" customHeight="1" x14ac:dyDescent="0.25">
      <c r="A235" s="8">
        <v>45376</v>
      </c>
      <c r="B235" s="9" t="s">
        <v>248</v>
      </c>
      <c r="C235" s="10" t="s">
        <v>251</v>
      </c>
      <c r="D235" s="11">
        <v>2000</v>
      </c>
      <c r="E235" s="11"/>
      <c r="F235" s="11">
        <f t="shared" si="3"/>
        <v>-1354545</v>
      </c>
      <c r="G235" s="9"/>
      <c r="H235" s="9"/>
    </row>
    <row r="236" spans="1:9" s="12" customFormat="1" ht="39.950000000000003" customHeight="1" x14ac:dyDescent="0.25">
      <c r="A236" s="8">
        <v>45376</v>
      </c>
      <c r="B236" s="9" t="s">
        <v>248</v>
      </c>
      <c r="C236" s="10" t="s">
        <v>250</v>
      </c>
      <c r="D236" s="11">
        <v>1600</v>
      </c>
      <c r="E236" s="11"/>
      <c r="F236" s="11">
        <f t="shared" si="3"/>
        <v>-1356145</v>
      </c>
      <c r="G236" s="9"/>
      <c r="H236" s="9"/>
    </row>
    <row r="237" spans="1:9" s="56" customFormat="1" ht="39.950000000000003" customHeight="1" x14ac:dyDescent="0.25">
      <c r="A237" s="8">
        <v>45400</v>
      </c>
      <c r="B237" s="9" t="s">
        <v>248</v>
      </c>
      <c r="C237" s="10" t="s">
        <v>346</v>
      </c>
      <c r="D237" s="11"/>
      <c r="E237" s="11">
        <v>5000</v>
      </c>
      <c r="F237" s="11">
        <f t="shared" si="3"/>
        <v>-1351145</v>
      </c>
      <c r="G237" s="9"/>
      <c r="H237" s="9"/>
    </row>
    <row r="238" spans="1:9" s="56" customFormat="1" ht="39.950000000000003" customHeight="1" x14ac:dyDescent="0.25">
      <c r="A238" s="8">
        <v>45400</v>
      </c>
      <c r="B238" s="9" t="s">
        <v>248</v>
      </c>
      <c r="C238" s="10" t="s">
        <v>343</v>
      </c>
      <c r="D238" s="11">
        <v>5000</v>
      </c>
      <c r="E238" s="11"/>
      <c r="F238" s="11">
        <f t="shared" si="3"/>
        <v>-1356145</v>
      </c>
      <c r="G238" s="9" t="s">
        <v>126</v>
      </c>
      <c r="H238" s="9"/>
    </row>
    <row r="239" spans="1:9" s="53" customFormat="1" ht="39.950000000000003" customHeight="1" x14ac:dyDescent="0.25">
      <c r="A239" s="8">
        <v>45416</v>
      </c>
      <c r="B239" s="9" t="s">
        <v>248</v>
      </c>
      <c r="C239" s="10" t="s">
        <v>341</v>
      </c>
      <c r="D239" s="11"/>
      <c r="E239" s="11">
        <v>10000</v>
      </c>
      <c r="F239" s="11">
        <f t="shared" si="3"/>
        <v>-1346145</v>
      </c>
      <c r="G239" s="15"/>
      <c r="H239" s="9"/>
    </row>
    <row r="240" spans="1:9" s="56" customFormat="1" ht="39.950000000000003" customHeight="1" x14ac:dyDescent="0.25">
      <c r="A240" s="8">
        <v>45416</v>
      </c>
      <c r="B240" s="9" t="s">
        <v>248</v>
      </c>
      <c r="C240" s="10" t="s">
        <v>340</v>
      </c>
      <c r="D240" s="11">
        <v>10000</v>
      </c>
      <c r="E240" s="11"/>
      <c r="F240" s="11">
        <f>F239+E240-D240</f>
        <v>-1356145</v>
      </c>
      <c r="G240" s="15" t="s">
        <v>126</v>
      </c>
      <c r="H240" s="9"/>
    </row>
    <row r="241" spans="1:9" s="56" customFormat="1" ht="39.950000000000003" customHeight="1" x14ac:dyDescent="0.25">
      <c r="A241" s="8">
        <v>45419</v>
      </c>
      <c r="B241" s="9" t="s">
        <v>248</v>
      </c>
      <c r="C241" s="10" t="s">
        <v>342</v>
      </c>
      <c r="D241" s="11"/>
      <c r="E241" s="11">
        <v>10000</v>
      </c>
      <c r="F241" s="11">
        <f t="shared" ref="F241:F248" si="4">F240+E241-D241</f>
        <v>-1346145</v>
      </c>
      <c r="G241" s="15"/>
      <c r="H241" s="9"/>
    </row>
    <row r="242" spans="1:9" s="56" customFormat="1" ht="39.950000000000003" customHeight="1" x14ac:dyDescent="0.25">
      <c r="A242" s="8">
        <v>45419</v>
      </c>
      <c r="B242" s="9" t="s">
        <v>248</v>
      </c>
      <c r="C242" s="10" t="s">
        <v>343</v>
      </c>
      <c r="D242" s="11">
        <v>10000</v>
      </c>
      <c r="E242" s="11"/>
      <c r="F242" s="11">
        <f t="shared" si="4"/>
        <v>-1356145</v>
      </c>
      <c r="G242" s="15" t="s">
        <v>126</v>
      </c>
      <c r="H242" s="9"/>
    </row>
    <row r="243" spans="1:9" s="56" customFormat="1" ht="39.950000000000003" customHeight="1" x14ac:dyDescent="0.25">
      <c r="A243" s="8">
        <v>45427</v>
      </c>
      <c r="B243" s="9" t="s">
        <v>248</v>
      </c>
      <c r="C243" s="10" t="s">
        <v>344</v>
      </c>
      <c r="D243" s="11"/>
      <c r="E243" s="11">
        <v>28000</v>
      </c>
      <c r="F243" s="11">
        <f t="shared" si="4"/>
        <v>-1328145</v>
      </c>
      <c r="G243" s="15"/>
      <c r="H243" s="9"/>
    </row>
    <row r="244" spans="1:9" s="56" customFormat="1" ht="39.950000000000003" customHeight="1" x14ac:dyDescent="0.25">
      <c r="A244" s="8">
        <v>45427</v>
      </c>
      <c r="B244" s="9" t="s">
        <v>248</v>
      </c>
      <c r="C244" s="10" t="s">
        <v>343</v>
      </c>
      <c r="D244" s="11">
        <v>28000</v>
      </c>
      <c r="E244" s="11"/>
      <c r="F244" s="11">
        <f t="shared" si="4"/>
        <v>-1356145</v>
      </c>
      <c r="G244" s="15" t="s">
        <v>126</v>
      </c>
      <c r="H244" s="9"/>
    </row>
    <row r="245" spans="1:9" s="56" customFormat="1" ht="39.950000000000003" customHeight="1" x14ac:dyDescent="0.25">
      <c r="A245" s="8">
        <v>45435</v>
      </c>
      <c r="B245" s="9" t="s">
        <v>248</v>
      </c>
      <c r="C245" s="10" t="s">
        <v>345</v>
      </c>
      <c r="D245" s="11"/>
      <c r="E245" s="11">
        <v>30000</v>
      </c>
      <c r="F245" s="11">
        <f t="shared" si="4"/>
        <v>-1326145</v>
      </c>
      <c r="G245" s="15"/>
      <c r="H245" s="9"/>
    </row>
    <row r="246" spans="1:9" s="56" customFormat="1" ht="39.950000000000003" customHeight="1" x14ac:dyDescent="0.25">
      <c r="A246" s="8">
        <v>45435</v>
      </c>
      <c r="B246" s="9" t="s">
        <v>248</v>
      </c>
      <c r="C246" s="10" t="s">
        <v>343</v>
      </c>
      <c r="D246" s="11">
        <v>30000</v>
      </c>
      <c r="E246" s="11"/>
      <c r="F246" s="11">
        <f t="shared" si="4"/>
        <v>-1356145</v>
      </c>
      <c r="G246" s="15" t="s">
        <v>126</v>
      </c>
      <c r="H246" s="9"/>
    </row>
    <row r="247" spans="1:9" s="12" customFormat="1" ht="39.950000000000003" customHeight="1" x14ac:dyDescent="0.25">
      <c r="A247" s="14">
        <v>45376</v>
      </c>
      <c r="B247" s="9" t="s">
        <v>253</v>
      </c>
      <c r="C247" s="16" t="s">
        <v>252</v>
      </c>
      <c r="D247" s="17"/>
      <c r="E247" s="17">
        <v>16545</v>
      </c>
      <c r="F247" s="11">
        <f t="shared" si="4"/>
        <v>-1339600</v>
      </c>
      <c r="G247" s="15"/>
      <c r="H247" s="9"/>
      <c r="I247" s="18">
        <f>SUM(D232:D236)</f>
        <v>13200</v>
      </c>
    </row>
    <row r="248" spans="1:9" s="12" customFormat="1" ht="39.950000000000003" customHeight="1" x14ac:dyDescent="0.25">
      <c r="A248" s="14">
        <v>45383</v>
      </c>
      <c r="B248" s="9" t="s">
        <v>253</v>
      </c>
      <c r="C248" s="16" t="s">
        <v>298</v>
      </c>
      <c r="D248" s="17"/>
      <c r="E248" s="17">
        <v>19000</v>
      </c>
      <c r="F248" s="11">
        <f t="shared" si="4"/>
        <v>-1320600</v>
      </c>
      <c r="G248" s="15"/>
      <c r="H248" s="15"/>
      <c r="I248" s="18"/>
    </row>
    <row r="249" spans="1:9" s="12" customFormat="1" ht="39.950000000000003" customHeight="1" x14ac:dyDescent="0.25">
      <c r="A249" s="14">
        <v>45390</v>
      </c>
      <c r="B249" s="9" t="s">
        <v>253</v>
      </c>
      <c r="C249" s="16" t="s">
        <v>297</v>
      </c>
      <c r="D249" s="17"/>
      <c r="E249" s="17">
        <v>25000</v>
      </c>
      <c r="F249" s="11">
        <f t="shared" si="3"/>
        <v>-1295600</v>
      </c>
      <c r="G249" s="15"/>
      <c r="H249" s="15"/>
      <c r="I249" s="18"/>
    </row>
    <row r="250" spans="1:9" s="12" customFormat="1" ht="39.950000000000003" customHeight="1" x14ac:dyDescent="0.25">
      <c r="A250" s="14">
        <v>45396</v>
      </c>
      <c r="B250" s="9" t="s">
        <v>253</v>
      </c>
      <c r="C250" s="16" t="s">
        <v>299</v>
      </c>
      <c r="D250" s="17"/>
      <c r="E250" s="17">
        <v>8000</v>
      </c>
      <c r="F250" s="11">
        <f t="shared" si="3"/>
        <v>-1287600</v>
      </c>
      <c r="G250" s="15"/>
      <c r="H250" s="9"/>
      <c r="I250" s="18"/>
    </row>
    <row r="251" spans="1:9" s="12" customFormat="1" ht="39.950000000000003" customHeight="1" x14ac:dyDescent="0.25">
      <c r="A251" s="14">
        <v>45406</v>
      </c>
      <c r="B251" s="9" t="s">
        <v>253</v>
      </c>
      <c r="C251" s="16" t="s">
        <v>300</v>
      </c>
      <c r="D251" s="17"/>
      <c r="E251" s="17">
        <v>3000</v>
      </c>
      <c r="F251" s="11">
        <f t="shared" si="3"/>
        <v>-1284600</v>
      </c>
      <c r="G251" s="15"/>
      <c r="H251" s="9"/>
      <c r="I251" s="18"/>
    </row>
    <row r="252" spans="1:9" s="12" customFormat="1" ht="39.950000000000003" customHeight="1" x14ac:dyDescent="0.25">
      <c r="A252" s="14">
        <v>45413</v>
      </c>
      <c r="B252" s="9" t="s">
        <v>253</v>
      </c>
      <c r="C252" s="16" t="s">
        <v>301</v>
      </c>
      <c r="D252" s="17"/>
      <c r="E252" s="17">
        <v>5000</v>
      </c>
      <c r="F252" s="11">
        <f t="shared" si="3"/>
        <v>-1279600</v>
      </c>
      <c r="G252" s="15"/>
      <c r="H252" s="9"/>
      <c r="I252" s="18"/>
    </row>
    <row r="253" spans="1:9" s="53" customFormat="1" ht="39.950000000000003" customHeight="1" x14ac:dyDescent="0.25">
      <c r="A253" s="14"/>
      <c r="B253" s="9"/>
      <c r="C253" s="16"/>
      <c r="D253" s="17"/>
      <c r="E253" s="17"/>
      <c r="F253" s="11">
        <f t="shared" si="3"/>
        <v>-1279600</v>
      </c>
      <c r="G253" s="15"/>
      <c r="H253" s="9"/>
      <c r="I253" s="18"/>
    </row>
    <row r="254" spans="1:9" s="12" customFormat="1" ht="39.950000000000003" customHeight="1" x14ac:dyDescent="0.25">
      <c r="A254" s="37"/>
      <c r="B254" s="38" t="s">
        <v>253</v>
      </c>
      <c r="C254" s="39" t="s">
        <v>254</v>
      </c>
      <c r="D254" s="40"/>
      <c r="E254" s="40">
        <v>115100</v>
      </c>
      <c r="F254" s="11">
        <f t="shared" si="3"/>
        <v>-1164500</v>
      </c>
      <c r="G254" s="38"/>
      <c r="H254" s="41" t="s">
        <v>255</v>
      </c>
    </row>
    <row r="255" spans="1:9" s="12" customFormat="1" ht="39.950000000000003" customHeight="1" x14ac:dyDescent="0.25">
      <c r="A255" s="42"/>
      <c r="B255" s="9" t="s">
        <v>253</v>
      </c>
      <c r="C255" s="10" t="s">
        <v>256</v>
      </c>
      <c r="D255" s="11">
        <v>65000</v>
      </c>
      <c r="E255" s="11"/>
      <c r="F255" s="11">
        <f t="shared" si="3"/>
        <v>-1229500</v>
      </c>
      <c r="G255" s="9" t="s">
        <v>257</v>
      </c>
      <c r="H255" s="9" t="s">
        <v>258</v>
      </c>
    </row>
    <row r="256" spans="1:9" s="12" customFormat="1" ht="39.950000000000003" customHeight="1" x14ac:dyDescent="0.25">
      <c r="A256" s="42"/>
      <c r="B256" s="9" t="s">
        <v>253</v>
      </c>
      <c r="C256" s="10" t="s">
        <v>259</v>
      </c>
      <c r="D256" s="11">
        <v>1400</v>
      </c>
      <c r="E256" s="11"/>
      <c r="F256" s="11">
        <f t="shared" si="3"/>
        <v>-1230900</v>
      </c>
      <c r="G256" s="9" t="s">
        <v>260</v>
      </c>
      <c r="H256" s="9" t="s">
        <v>258</v>
      </c>
    </row>
    <row r="257" spans="1:8" s="12" customFormat="1" ht="39.950000000000003" customHeight="1" x14ac:dyDescent="0.25">
      <c r="A257" s="42"/>
      <c r="B257" s="9" t="s">
        <v>253</v>
      </c>
      <c r="C257" s="10" t="s">
        <v>261</v>
      </c>
      <c r="D257" s="11">
        <v>7000</v>
      </c>
      <c r="E257" s="11"/>
      <c r="F257" s="11">
        <f t="shared" si="3"/>
        <v>-1237900</v>
      </c>
      <c r="G257" s="9" t="s">
        <v>262</v>
      </c>
      <c r="H257" s="9" t="s">
        <v>258</v>
      </c>
    </row>
    <row r="258" spans="1:8" s="12" customFormat="1" ht="39.950000000000003" customHeight="1" x14ac:dyDescent="0.25">
      <c r="A258" s="42"/>
      <c r="B258" s="9" t="s">
        <v>253</v>
      </c>
      <c r="C258" s="10" t="s">
        <v>263</v>
      </c>
      <c r="D258" s="11">
        <v>15000</v>
      </c>
      <c r="E258" s="11"/>
      <c r="F258" s="11">
        <f t="shared" si="3"/>
        <v>-1252900</v>
      </c>
      <c r="G258" s="9" t="s">
        <v>229</v>
      </c>
      <c r="H258" s="9" t="s">
        <v>229</v>
      </c>
    </row>
    <row r="259" spans="1:8" s="12" customFormat="1" ht="39.950000000000003" customHeight="1" x14ac:dyDescent="0.25">
      <c r="A259" s="42"/>
      <c r="B259" s="9" t="s">
        <v>253</v>
      </c>
      <c r="C259" s="10" t="s">
        <v>264</v>
      </c>
      <c r="D259" s="11">
        <v>3000</v>
      </c>
      <c r="E259" s="11"/>
      <c r="F259" s="11">
        <f t="shared" si="3"/>
        <v>-1255900</v>
      </c>
      <c r="G259" s="9" t="s">
        <v>265</v>
      </c>
      <c r="H259" s="9" t="s">
        <v>258</v>
      </c>
    </row>
    <row r="260" spans="1:8" s="12" customFormat="1" ht="39.950000000000003" customHeight="1" x14ac:dyDescent="0.25">
      <c r="A260" s="42"/>
      <c r="B260" s="9" t="s">
        <v>253</v>
      </c>
      <c r="C260" s="10" t="s">
        <v>266</v>
      </c>
      <c r="D260" s="11">
        <v>20000</v>
      </c>
      <c r="E260" s="11"/>
      <c r="F260" s="11">
        <f t="shared" si="3"/>
        <v>-1275900</v>
      </c>
      <c r="G260" s="58" t="s">
        <v>347</v>
      </c>
      <c r="H260" s="9" t="s">
        <v>258</v>
      </c>
    </row>
    <row r="261" spans="1:8" s="12" customFormat="1" ht="39.950000000000003" customHeight="1" x14ac:dyDescent="0.25">
      <c r="A261" s="42"/>
      <c r="B261" s="9" t="s">
        <v>253</v>
      </c>
      <c r="C261" s="10" t="s">
        <v>267</v>
      </c>
      <c r="D261" s="11">
        <v>4400</v>
      </c>
      <c r="E261" s="11"/>
      <c r="F261" s="11">
        <f t="shared" si="3"/>
        <v>-1280300</v>
      </c>
      <c r="G261" s="9"/>
      <c r="H261" s="9" t="s">
        <v>258</v>
      </c>
    </row>
    <row r="262" spans="1:8" s="12" customFormat="1" ht="39.950000000000003" customHeight="1" x14ac:dyDescent="0.25">
      <c r="A262" s="42"/>
      <c r="B262" s="9" t="s">
        <v>253</v>
      </c>
      <c r="C262" s="10" t="s">
        <v>267</v>
      </c>
      <c r="D262" s="11">
        <v>6120</v>
      </c>
      <c r="E262" s="11"/>
      <c r="F262" s="11">
        <f t="shared" si="3"/>
        <v>-1286420</v>
      </c>
      <c r="G262" s="9"/>
      <c r="H262" s="9" t="s">
        <v>258</v>
      </c>
    </row>
    <row r="263" spans="1:8" s="12" customFormat="1" ht="39.950000000000003" customHeight="1" x14ac:dyDescent="0.25">
      <c r="A263" s="42"/>
      <c r="B263" s="9" t="s">
        <v>253</v>
      </c>
      <c r="C263" s="10" t="s">
        <v>267</v>
      </c>
      <c r="D263" s="11">
        <v>2260</v>
      </c>
      <c r="E263" s="11"/>
      <c r="F263" s="11">
        <f t="shared" si="3"/>
        <v>-1288680</v>
      </c>
      <c r="G263" s="9"/>
      <c r="H263" s="9" t="s">
        <v>258</v>
      </c>
    </row>
    <row r="264" spans="1:8" s="12" customFormat="1" ht="39.950000000000003" customHeight="1" x14ac:dyDescent="0.25">
      <c r="A264" s="42"/>
      <c r="B264" s="9" t="s">
        <v>253</v>
      </c>
      <c r="C264" s="10" t="s">
        <v>268</v>
      </c>
      <c r="D264" s="11">
        <v>1560</v>
      </c>
      <c r="E264" s="11"/>
      <c r="F264" s="11">
        <f t="shared" si="3"/>
        <v>-1290240</v>
      </c>
      <c r="G264" s="9"/>
      <c r="H264" s="9" t="s">
        <v>258</v>
      </c>
    </row>
    <row r="265" spans="1:8" s="12" customFormat="1" ht="39.950000000000003" customHeight="1" x14ac:dyDescent="0.25">
      <c r="A265" s="42"/>
      <c r="B265" s="9" t="s">
        <v>253</v>
      </c>
      <c r="C265" s="10" t="s">
        <v>269</v>
      </c>
      <c r="D265" s="11">
        <v>670</v>
      </c>
      <c r="E265" s="11"/>
      <c r="F265" s="11">
        <f t="shared" si="3"/>
        <v>-1290910</v>
      </c>
      <c r="G265" s="9"/>
      <c r="H265" s="9" t="s">
        <v>258</v>
      </c>
    </row>
    <row r="266" spans="1:8" s="12" customFormat="1" ht="39.950000000000003" customHeight="1" x14ac:dyDescent="0.25">
      <c r="A266" s="42"/>
      <c r="B266" s="9" t="s">
        <v>253</v>
      </c>
      <c r="C266" s="10" t="s">
        <v>270</v>
      </c>
      <c r="D266" s="11">
        <v>1700</v>
      </c>
      <c r="E266" s="11"/>
      <c r="F266" s="11">
        <f t="shared" si="3"/>
        <v>-1292610</v>
      </c>
      <c r="G266" s="9"/>
      <c r="H266" s="9" t="s">
        <v>258</v>
      </c>
    </row>
    <row r="267" spans="1:8" s="12" customFormat="1" ht="39.950000000000003" customHeight="1" x14ac:dyDescent="0.25">
      <c r="A267" s="42"/>
      <c r="B267" s="9" t="s">
        <v>253</v>
      </c>
      <c r="C267" s="10" t="s">
        <v>271</v>
      </c>
      <c r="D267" s="11">
        <v>300</v>
      </c>
      <c r="E267" s="11"/>
      <c r="F267" s="11">
        <f t="shared" si="3"/>
        <v>-1292910</v>
      </c>
      <c r="G267" s="9"/>
      <c r="H267" s="9" t="s">
        <v>258</v>
      </c>
    </row>
    <row r="268" spans="1:8" s="12" customFormat="1" ht="39.950000000000003" customHeight="1" x14ac:dyDescent="0.25">
      <c r="A268" s="42"/>
      <c r="B268" s="9" t="s">
        <v>253</v>
      </c>
      <c r="C268" s="10" t="s">
        <v>272</v>
      </c>
      <c r="D268" s="11">
        <v>600</v>
      </c>
      <c r="E268" s="11"/>
      <c r="F268" s="11">
        <f t="shared" si="3"/>
        <v>-1293510</v>
      </c>
      <c r="G268" s="9"/>
      <c r="H268" s="9" t="s">
        <v>258</v>
      </c>
    </row>
    <row r="269" spans="1:8" s="12" customFormat="1" ht="39.950000000000003" customHeight="1" x14ac:dyDescent="0.25">
      <c r="A269" s="42"/>
      <c r="B269" s="9" t="s">
        <v>253</v>
      </c>
      <c r="C269" s="10" t="s">
        <v>273</v>
      </c>
      <c r="D269" s="11">
        <v>200</v>
      </c>
      <c r="E269" s="11"/>
      <c r="F269" s="11">
        <f t="shared" si="3"/>
        <v>-1293710</v>
      </c>
      <c r="G269" s="9"/>
      <c r="H269" s="9" t="s">
        <v>258</v>
      </c>
    </row>
    <row r="270" spans="1:8" s="12" customFormat="1" ht="39.950000000000003" customHeight="1" x14ac:dyDescent="0.25">
      <c r="A270" s="42"/>
      <c r="B270" s="9" t="s">
        <v>253</v>
      </c>
      <c r="C270" s="10" t="s">
        <v>274</v>
      </c>
      <c r="D270" s="11">
        <v>200</v>
      </c>
      <c r="E270" s="11"/>
      <c r="F270" s="11">
        <f t="shared" si="3"/>
        <v>-1293910</v>
      </c>
      <c r="G270" s="9"/>
      <c r="H270" s="9" t="s">
        <v>258</v>
      </c>
    </row>
    <row r="271" spans="1:8" s="12" customFormat="1" ht="39.950000000000003" customHeight="1" x14ac:dyDescent="0.25">
      <c r="A271" s="42"/>
      <c r="B271" s="9" t="s">
        <v>253</v>
      </c>
      <c r="C271" s="10" t="s">
        <v>275</v>
      </c>
      <c r="D271" s="11">
        <v>59000</v>
      </c>
      <c r="E271" s="11"/>
      <c r="F271" s="11">
        <f t="shared" si="3"/>
        <v>-1352910</v>
      </c>
      <c r="G271" s="9" t="s">
        <v>276</v>
      </c>
      <c r="H271" s="9" t="s">
        <v>258</v>
      </c>
    </row>
    <row r="272" spans="1:8" s="12" customFormat="1" ht="39.950000000000003" customHeight="1" x14ac:dyDescent="0.25">
      <c r="A272" s="42"/>
      <c r="B272" s="9" t="s">
        <v>253</v>
      </c>
      <c r="C272" s="10" t="s">
        <v>277</v>
      </c>
      <c r="D272" s="11">
        <v>500</v>
      </c>
      <c r="E272" s="11"/>
      <c r="F272" s="11">
        <f t="shared" si="3"/>
        <v>-1353410</v>
      </c>
      <c r="G272" s="9"/>
      <c r="H272" s="9" t="s">
        <v>258</v>
      </c>
    </row>
    <row r="273" spans="1:9" s="12" customFormat="1" ht="39.950000000000003" customHeight="1" x14ac:dyDescent="0.25">
      <c r="A273" s="42"/>
      <c r="B273" s="9" t="s">
        <v>253</v>
      </c>
      <c r="C273" s="16" t="s">
        <v>278</v>
      </c>
      <c r="D273" s="17">
        <v>20000</v>
      </c>
      <c r="E273" s="17"/>
      <c r="F273" s="17">
        <f t="shared" si="3"/>
        <v>-1373410</v>
      </c>
      <c r="G273" s="9"/>
      <c r="H273" s="9" t="s">
        <v>258</v>
      </c>
      <c r="I273" s="43">
        <f>SUBTOTAL(9,D255:D273)</f>
        <v>208910</v>
      </c>
    </row>
    <row r="274" spans="1:9" s="12" customFormat="1" ht="39.950000000000003" customHeight="1" x14ac:dyDescent="0.25">
      <c r="A274" s="42">
        <v>45452</v>
      </c>
      <c r="B274" s="9" t="s">
        <v>305</v>
      </c>
      <c r="C274" s="10" t="s">
        <v>302</v>
      </c>
      <c r="D274" s="11">
        <v>17500</v>
      </c>
      <c r="E274" s="11"/>
      <c r="F274" s="11">
        <f t="shared" si="3"/>
        <v>-1390910</v>
      </c>
      <c r="G274" s="58" t="s">
        <v>347</v>
      </c>
      <c r="H274" s="9" t="s">
        <v>258</v>
      </c>
    </row>
    <row r="275" spans="1:9" s="12" customFormat="1" ht="39.950000000000003" customHeight="1" x14ac:dyDescent="0.25">
      <c r="A275" s="42">
        <v>45452</v>
      </c>
      <c r="B275" s="9" t="s">
        <v>305</v>
      </c>
      <c r="C275" s="10" t="s">
        <v>279</v>
      </c>
      <c r="D275" s="11">
        <v>4000</v>
      </c>
      <c r="E275" s="11"/>
      <c r="F275" s="11">
        <f t="shared" si="3"/>
        <v>-1394910</v>
      </c>
      <c r="G275" s="9" t="s">
        <v>262</v>
      </c>
      <c r="H275" s="9" t="s">
        <v>258</v>
      </c>
    </row>
    <row r="276" spans="1:9" s="12" customFormat="1" ht="39.950000000000003" customHeight="1" x14ac:dyDescent="0.25">
      <c r="A276" s="42">
        <v>45452</v>
      </c>
      <c r="B276" s="9" t="s">
        <v>305</v>
      </c>
      <c r="C276" s="10" t="s">
        <v>427</v>
      </c>
      <c r="D276" s="11">
        <v>12100</v>
      </c>
      <c r="E276" s="11"/>
      <c r="F276" s="11">
        <f t="shared" si="3"/>
        <v>-1407010</v>
      </c>
      <c r="G276" s="9" t="s">
        <v>257</v>
      </c>
      <c r="H276" s="9" t="s">
        <v>258</v>
      </c>
    </row>
    <row r="277" spans="1:9" s="12" customFormat="1" ht="39.950000000000003" customHeight="1" x14ac:dyDescent="0.25">
      <c r="A277" s="42">
        <v>45452</v>
      </c>
      <c r="B277" s="9" t="s">
        <v>305</v>
      </c>
      <c r="C277" s="10" t="s">
        <v>280</v>
      </c>
      <c r="D277" s="11">
        <v>650</v>
      </c>
      <c r="E277" s="11"/>
      <c r="F277" s="11">
        <f t="shared" si="3"/>
        <v>-1407660</v>
      </c>
      <c r="G277" s="9"/>
      <c r="H277" s="9" t="s">
        <v>258</v>
      </c>
    </row>
    <row r="278" spans="1:9" s="12" customFormat="1" ht="39.950000000000003" customHeight="1" x14ac:dyDescent="0.25">
      <c r="A278" s="42">
        <v>45452</v>
      </c>
      <c r="B278" s="9" t="s">
        <v>305</v>
      </c>
      <c r="C278" s="10" t="s">
        <v>327</v>
      </c>
      <c r="D278" s="11">
        <v>450</v>
      </c>
      <c r="E278" s="11"/>
      <c r="F278" s="11">
        <f t="shared" ref="F278:F294" si="5">F277+E278-D278</f>
        <v>-1408110</v>
      </c>
      <c r="G278" s="9"/>
      <c r="H278" s="9" t="s">
        <v>258</v>
      </c>
    </row>
    <row r="279" spans="1:9" s="12" customFormat="1" ht="39.950000000000003" customHeight="1" x14ac:dyDescent="0.25">
      <c r="A279" s="42">
        <v>45452</v>
      </c>
      <c r="B279" s="9" t="s">
        <v>305</v>
      </c>
      <c r="C279" s="10" t="s">
        <v>281</v>
      </c>
      <c r="D279" s="11">
        <v>20000</v>
      </c>
      <c r="E279" s="11"/>
      <c r="F279" s="11">
        <f t="shared" si="5"/>
        <v>-1428110</v>
      </c>
      <c r="G279" s="9" t="s">
        <v>276</v>
      </c>
      <c r="H279" s="9" t="s">
        <v>258</v>
      </c>
    </row>
    <row r="280" spans="1:9" s="12" customFormat="1" ht="39.950000000000003" customHeight="1" x14ac:dyDescent="0.25">
      <c r="A280" s="42">
        <v>45452</v>
      </c>
      <c r="B280" s="9" t="s">
        <v>305</v>
      </c>
      <c r="C280" s="16" t="s">
        <v>282</v>
      </c>
      <c r="D280" s="17">
        <v>30000</v>
      </c>
      <c r="E280" s="17"/>
      <c r="F280" s="17">
        <f t="shared" si="5"/>
        <v>-1458110</v>
      </c>
      <c r="G280" s="9" t="s">
        <v>283</v>
      </c>
      <c r="H280" s="9" t="s">
        <v>258</v>
      </c>
      <c r="I280" s="43">
        <f>SUM(D274:D280)</f>
        <v>84700</v>
      </c>
    </row>
    <row r="281" spans="1:9" s="12" customFormat="1" ht="39.950000000000003" customHeight="1" x14ac:dyDescent="0.25">
      <c r="A281" s="42">
        <v>45456</v>
      </c>
      <c r="B281" s="9" t="s">
        <v>316</v>
      </c>
      <c r="C281" s="10" t="s">
        <v>428</v>
      </c>
      <c r="D281" s="11">
        <v>22900</v>
      </c>
      <c r="E281" s="11"/>
      <c r="F281" s="11">
        <f t="shared" si="5"/>
        <v>-1481010</v>
      </c>
      <c r="G281" s="9" t="s">
        <v>257</v>
      </c>
      <c r="H281" s="9" t="s">
        <v>258</v>
      </c>
    </row>
    <row r="282" spans="1:9" s="12" customFormat="1" ht="39.950000000000003" customHeight="1" x14ac:dyDescent="0.25">
      <c r="A282" s="42">
        <v>45456</v>
      </c>
      <c r="B282" s="9" t="s">
        <v>316</v>
      </c>
      <c r="C282" s="10" t="s">
        <v>284</v>
      </c>
      <c r="D282" s="11">
        <v>12500</v>
      </c>
      <c r="E282" s="11"/>
      <c r="F282" s="11">
        <f t="shared" si="5"/>
        <v>-1493510</v>
      </c>
      <c r="G282" s="58" t="s">
        <v>347</v>
      </c>
      <c r="H282" s="9" t="s">
        <v>258</v>
      </c>
    </row>
    <row r="283" spans="1:9" s="12" customFormat="1" ht="39.950000000000003" customHeight="1" x14ac:dyDescent="0.25">
      <c r="A283" s="42">
        <v>45456</v>
      </c>
      <c r="B283" s="9" t="s">
        <v>316</v>
      </c>
      <c r="C283" s="10" t="s">
        <v>285</v>
      </c>
      <c r="D283" s="11">
        <v>20000</v>
      </c>
      <c r="E283" s="11"/>
      <c r="F283" s="11">
        <f t="shared" si="5"/>
        <v>-1513510</v>
      </c>
      <c r="G283" s="9" t="s">
        <v>276</v>
      </c>
      <c r="H283" s="9" t="s">
        <v>258</v>
      </c>
    </row>
    <row r="284" spans="1:9" s="12" customFormat="1" ht="39.950000000000003" customHeight="1" x14ac:dyDescent="0.25">
      <c r="A284" s="42">
        <v>45456</v>
      </c>
      <c r="B284" s="9" t="s">
        <v>316</v>
      </c>
      <c r="C284" s="10" t="s">
        <v>286</v>
      </c>
      <c r="D284" s="11">
        <v>20000</v>
      </c>
      <c r="E284" s="11"/>
      <c r="F284" s="11">
        <f t="shared" si="5"/>
        <v>-1533510</v>
      </c>
      <c r="G284" s="9" t="s">
        <v>283</v>
      </c>
      <c r="H284" s="9" t="s">
        <v>258</v>
      </c>
    </row>
    <row r="285" spans="1:9" s="12" customFormat="1" ht="39.950000000000003" customHeight="1" x14ac:dyDescent="0.25">
      <c r="A285" s="42">
        <v>45456</v>
      </c>
      <c r="B285" s="9" t="s">
        <v>316</v>
      </c>
      <c r="C285" s="10" t="s">
        <v>159</v>
      </c>
      <c r="D285" s="11">
        <v>950</v>
      </c>
      <c r="E285" s="11"/>
      <c r="F285" s="11">
        <f t="shared" si="5"/>
        <v>-1534460</v>
      </c>
      <c r="G285" s="9" t="s">
        <v>287</v>
      </c>
      <c r="H285" s="9" t="s">
        <v>258</v>
      </c>
    </row>
    <row r="286" spans="1:9" s="12" customFormat="1" ht="39.950000000000003" customHeight="1" x14ac:dyDescent="0.25">
      <c r="A286" s="42">
        <v>45456</v>
      </c>
      <c r="B286" s="9" t="s">
        <v>316</v>
      </c>
      <c r="C286" s="10" t="s">
        <v>288</v>
      </c>
      <c r="D286" s="11">
        <v>2600</v>
      </c>
      <c r="E286" s="11"/>
      <c r="F286" s="11">
        <f t="shared" si="5"/>
        <v>-1537060</v>
      </c>
      <c r="G286" s="9" t="s">
        <v>262</v>
      </c>
      <c r="H286" s="9" t="s">
        <v>258</v>
      </c>
    </row>
    <row r="287" spans="1:9" s="12" customFormat="1" ht="39.950000000000003" customHeight="1" x14ac:dyDescent="0.25">
      <c r="A287" s="42">
        <v>45456</v>
      </c>
      <c r="B287" s="9" t="s">
        <v>316</v>
      </c>
      <c r="C287" s="44" t="s">
        <v>289</v>
      </c>
      <c r="D287" s="45">
        <v>4500</v>
      </c>
      <c r="E287" s="11"/>
      <c r="F287" s="11">
        <f t="shared" si="5"/>
        <v>-1541560</v>
      </c>
      <c r="G287" s="9"/>
      <c r="H287" s="9" t="s">
        <v>258</v>
      </c>
    </row>
    <row r="288" spans="1:9" s="12" customFormat="1" ht="39.950000000000003" customHeight="1" x14ac:dyDescent="0.25">
      <c r="A288" s="42">
        <v>45456</v>
      </c>
      <c r="B288" s="9" t="s">
        <v>316</v>
      </c>
      <c r="C288" s="10" t="s">
        <v>290</v>
      </c>
      <c r="D288" s="11">
        <v>470</v>
      </c>
      <c r="E288" s="11"/>
      <c r="F288" s="11">
        <f t="shared" si="5"/>
        <v>-1542030</v>
      </c>
      <c r="G288" s="9"/>
      <c r="H288" s="9" t="s">
        <v>258</v>
      </c>
    </row>
    <row r="289" spans="1:9" s="12" customFormat="1" ht="39.950000000000003" customHeight="1" x14ac:dyDescent="0.25">
      <c r="A289" s="42">
        <v>45456</v>
      </c>
      <c r="B289" s="9" t="s">
        <v>316</v>
      </c>
      <c r="C289" s="16" t="s">
        <v>291</v>
      </c>
      <c r="D289" s="17">
        <v>31420</v>
      </c>
      <c r="E289" s="17"/>
      <c r="F289" s="17">
        <f t="shared" si="5"/>
        <v>-1573450</v>
      </c>
      <c r="G289" s="52"/>
      <c r="H289" s="9" t="s">
        <v>258</v>
      </c>
      <c r="I289" s="43">
        <f>SUM(D281:D289)</f>
        <v>115340</v>
      </c>
    </row>
    <row r="290" spans="1:9" s="12" customFormat="1" ht="39.950000000000003" customHeight="1" x14ac:dyDescent="0.25">
      <c r="A290" s="42">
        <v>45452</v>
      </c>
      <c r="B290" s="9" t="s">
        <v>317</v>
      </c>
      <c r="C290" s="10" t="s">
        <v>292</v>
      </c>
      <c r="D290" s="11"/>
      <c r="E290" s="11">
        <v>100000</v>
      </c>
      <c r="F290" s="11">
        <f t="shared" si="5"/>
        <v>-1473450</v>
      </c>
      <c r="G290" s="9"/>
      <c r="H290" s="9" t="s">
        <v>258</v>
      </c>
    </row>
    <row r="291" spans="1:9" s="12" customFormat="1" ht="39.950000000000003" customHeight="1" x14ac:dyDescent="0.25">
      <c r="A291" s="42">
        <v>45454</v>
      </c>
      <c r="B291" s="9" t="s">
        <v>317</v>
      </c>
      <c r="C291" s="10" t="s">
        <v>293</v>
      </c>
      <c r="D291" s="11"/>
      <c r="E291" s="11">
        <v>50000</v>
      </c>
      <c r="F291" s="11">
        <f t="shared" si="5"/>
        <v>-1423450</v>
      </c>
      <c r="G291" s="9"/>
      <c r="H291" s="9" t="s">
        <v>258</v>
      </c>
    </row>
    <row r="292" spans="1:9" s="12" customFormat="1" ht="39.950000000000003" customHeight="1" x14ac:dyDescent="0.25">
      <c r="A292" s="42">
        <v>45455</v>
      </c>
      <c r="B292" s="9" t="s">
        <v>317</v>
      </c>
      <c r="C292" s="10" t="s">
        <v>294</v>
      </c>
      <c r="D292" s="11"/>
      <c r="E292" s="11">
        <v>50000</v>
      </c>
      <c r="F292" s="11">
        <f t="shared" si="5"/>
        <v>-1373450</v>
      </c>
      <c r="G292" s="9"/>
      <c r="H292" s="9" t="s">
        <v>258</v>
      </c>
    </row>
    <row r="293" spans="1:9" s="12" customFormat="1" ht="39.950000000000003" customHeight="1" x14ac:dyDescent="0.25">
      <c r="A293" s="42">
        <v>45456</v>
      </c>
      <c r="B293" s="9" t="s">
        <v>317</v>
      </c>
      <c r="C293" s="10" t="s">
        <v>295</v>
      </c>
      <c r="D293" s="11"/>
      <c r="E293" s="11">
        <v>50000</v>
      </c>
      <c r="F293" s="11">
        <f t="shared" si="5"/>
        <v>-1323450</v>
      </c>
      <c r="G293" s="9"/>
      <c r="H293" s="9" t="s">
        <v>258</v>
      </c>
    </row>
    <row r="294" spans="1:9" s="12" customFormat="1" ht="39.950000000000003" customHeight="1" x14ac:dyDescent="0.25">
      <c r="A294" s="42">
        <v>45456</v>
      </c>
      <c r="B294" s="9" t="s">
        <v>317</v>
      </c>
      <c r="C294" s="16" t="s">
        <v>296</v>
      </c>
      <c r="D294" s="17"/>
      <c r="E294" s="17">
        <v>100000</v>
      </c>
      <c r="F294" s="17">
        <f t="shared" si="5"/>
        <v>-1223450</v>
      </c>
      <c r="G294" s="9"/>
      <c r="H294" s="9" t="s">
        <v>258</v>
      </c>
      <c r="I294" s="43"/>
    </row>
    <row r="295" spans="1:9" s="12" customFormat="1" ht="39.950000000000003" customHeight="1" x14ac:dyDescent="0.25">
      <c r="A295" s="8">
        <v>45477</v>
      </c>
      <c r="B295" s="9" t="s">
        <v>317</v>
      </c>
      <c r="C295" s="10" t="s">
        <v>306</v>
      </c>
      <c r="D295" s="11">
        <f>2100</f>
        <v>2100</v>
      </c>
      <c r="E295" s="11"/>
      <c r="F295" s="11">
        <f t="shared" ref="F295:F341" si="6">F294+E295-D295</f>
        <v>-1225550</v>
      </c>
      <c r="G295" s="9"/>
      <c r="H295" s="9" t="s">
        <v>258</v>
      </c>
    </row>
    <row r="296" spans="1:9" s="12" customFormat="1" ht="39.950000000000003" customHeight="1" x14ac:dyDescent="0.25">
      <c r="A296" s="8">
        <v>45477</v>
      </c>
      <c r="B296" s="9" t="s">
        <v>317</v>
      </c>
      <c r="C296" s="10" t="s">
        <v>307</v>
      </c>
      <c r="D296" s="11">
        <f>5*2100</f>
        <v>10500</v>
      </c>
      <c r="E296" s="11"/>
      <c r="F296" s="11">
        <f t="shared" si="6"/>
        <v>-1236050</v>
      </c>
      <c r="G296" s="9"/>
      <c r="H296" s="9" t="s">
        <v>258</v>
      </c>
    </row>
    <row r="297" spans="1:9" s="12" customFormat="1" ht="39.950000000000003" customHeight="1" x14ac:dyDescent="0.25">
      <c r="A297" s="8">
        <v>45477</v>
      </c>
      <c r="B297" s="9" t="s">
        <v>317</v>
      </c>
      <c r="C297" s="10" t="s">
        <v>311</v>
      </c>
      <c r="D297" s="11">
        <f>420+2200+65</f>
        <v>2685</v>
      </c>
      <c r="E297" s="11"/>
      <c r="F297" s="11">
        <f t="shared" si="6"/>
        <v>-1238735</v>
      </c>
      <c r="G297" s="9"/>
      <c r="H297" s="9" t="s">
        <v>258</v>
      </c>
    </row>
    <row r="298" spans="1:9" s="12" customFormat="1" ht="39.950000000000003" customHeight="1" x14ac:dyDescent="0.25">
      <c r="A298" s="8">
        <v>45477</v>
      </c>
      <c r="B298" s="9" t="s">
        <v>317</v>
      </c>
      <c r="C298" s="10" t="s">
        <v>314</v>
      </c>
      <c r="D298" s="11">
        <v>10200</v>
      </c>
      <c r="E298" s="11"/>
      <c r="F298" s="11">
        <f t="shared" si="6"/>
        <v>-1248935</v>
      </c>
      <c r="G298" s="9" t="s">
        <v>276</v>
      </c>
      <c r="H298" s="9" t="s">
        <v>258</v>
      </c>
    </row>
    <row r="299" spans="1:9" s="12" customFormat="1" ht="39.950000000000003" customHeight="1" x14ac:dyDescent="0.25">
      <c r="A299" s="8">
        <v>45477</v>
      </c>
      <c r="B299" s="9" t="s">
        <v>317</v>
      </c>
      <c r="C299" s="10" t="s">
        <v>308</v>
      </c>
      <c r="D299" s="11">
        <v>50000</v>
      </c>
      <c r="E299" s="11"/>
      <c r="F299" s="11">
        <f t="shared" si="6"/>
        <v>-1298935</v>
      </c>
      <c r="G299" s="9" t="s">
        <v>309</v>
      </c>
      <c r="H299" s="9" t="s">
        <v>258</v>
      </c>
    </row>
    <row r="300" spans="1:9" s="12" customFormat="1" ht="39.950000000000003" customHeight="1" x14ac:dyDescent="0.25">
      <c r="A300" s="8">
        <v>45477</v>
      </c>
      <c r="B300" s="9" t="s">
        <v>317</v>
      </c>
      <c r="C300" s="10" t="s">
        <v>310</v>
      </c>
      <c r="D300" s="11">
        <v>50</v>
      </c>
      <c r="E300" s="11"/>
      <c r="F300" s="11">
        <f t="shared" si="6"/>
        <v>-1298985</v>
      </c>
      <c r="G300" s="9"/>
      <c r="H300" s="9" t="s">
        <v>258</v>
      </c>
    </row>
    <row r="301" spans="1:9" s="12" customFormat="1" ht="39.950000000000003" customHeight="1" x14ac:dyDescent="0.25">
      <c r="A301" s="8">
        <v>45477</v>
      </c>
      <c r="B301" s="9" t="s">
        <v>317</v>
      </c>
      <c r="C301" s="10" t="s">
        <v>312</v>
      </c>
      <c r="D301" s="11">
        <v>1000</v>
      </c>
      <c r="E301" s="11"/>
      <c r="F301" s="11">
        <f t="shared" si="6"/>
        <v>-1299985</v>
      </c>
      <c r="G301" s="9"/>
      <c r="H301" s="9" t="s">
        <v>258</v>
      </c>
    </row>
    <row r="302" spans="1:9" s="12" customFormat="1" ht="39.950000000000003" customHeight="1" x14ac:dyDescent="0.25">
      <c r="A302" s="8">
        <v>45477</v>
      </c>
      <c r="B302" s="9" t="s">
        <v>317</v>
      </c>
      <c r="C302" s="49" t="s">
        <v>313</v>
      </c>
      <c r="D302" s="13">
        <v>220</v>
      </c>
      <c r="E302" s="13"/>
      <c r="F302" s="13">
        <f t="shared" si="6"/>
        <v>-1300205</v>
      </c>
      <c r="G302" s="50"/>
      <c r="H302" s="9" t="s">
        <v>258</v>
      </c>
      <c r="I302" s="48"/>
    </row>
    <row r="303" spans="1:9" s="12" customFormat="1" ht="39.950000000000003" customHeight="1" x14ac:dyDescent="0.25">
      <c r="A303" s="8">
        <v>45477</v>
      </c>
      <c r="B303" s="9" t="s">
        <v>317</v>
      </c>
      <c r="C303" s="16" t="s">
        <v>315</v>
      </c>
      <c r="D303" s="17"/>
      <c r="E303" s="17">
        <v>50000</v>
      </c>
      <c r="F303" s="17">
        <f t="shared" si="6"/>
        <v>-1250205</v>
      </c>
      <c r="G303" s="9"/>
      <c r="H303" s="9" t="s">
        <v>258</v>
      </c>
      <c r="I303" s="43">
        <f>SUM(D295:D303)</f>
        <v>76755</v>
      </c>
    </row>
    <row r="304" spans="1:9" s="12" customFormat="1" ht="39.950000000000003" customHeight="1" x14ac:dyDescent="0.25">
      <c r="A304" s="8">
        <v>45487</v>
      </c>
      <c r="B304" s="9" t="s">
        <v>319</v>
      </c>
      <c r="C304" s="10" t="s">
        <v>428</v>
      </c>
      <c r="D304" s="11">
        <v>55000</v>
      </c>
      <c r="E304" s="11"/>
      <c r="F304" s="11">
        <f t="shared" si="6"/>
        <v>-1305205</v>
      </c>
      <c r="G304" s="9" t="s">
        <v>257</v>
      </c>
      <c r="H304" s="9" t="s">
        <v>258</v>
      </c>
    </row>
    <row r="305" spans="1:9" s="12" customFormat="1" ht="39.950000000000003" customHeight="1" x14ac:dyDescent="0.25">
      <c r="A305" s="8">
        <v>45487</v>
      </c>
      <c r="B305" s="9" t="s">
        <v>319</v>
      </c>
      <c r="C305" s="10" t="s">
        <v>308</v>
      </c>
      <c r="D305" s="11">
        <v>30000</v>
      </c>
      <c r="E305" s="11"/>
      <c r="F305" s="11">
        <f t="shared" si="6"/>
        <v>-1335205</v>
      </c>
      <c r="G305" s="9" t="s">
        <v>309</v>
      </c>
      <c r="H305" s="9" t="s">
        <v>258</v>
      </c>
    </row>
    <row r="306" spans="1:9" s="12" customFormat="1" ht="39.950000000000003" customHeight="1" x14ac:dyDescent="0.25">
      <c r="A306" s="8">
        <v>45487</v>
      </c>
      <c r="B306" s="9" t="s">
        <v>319</v>
      </c>
      <c r="C306" s="10" t="s">
        <v>320</v>
      </c>
      <c r="D306" s="11">
        <f>60*30</f>
        <v>1800</v>
      </c>
      <c r="E306" s="11"/>
      <c r="F306" s="11">
        <f t="shared" si="6"/>
        <v>-1337005</v>
      </c>
      <c r="G306" s="9" t="s">
        <v>287</v>
      </c>
      <c r="H306" s="9" t="s">
        <v>258</v>
      </c>
    </row>
    <row r="307" spans="1:9" s="12" customFormat="1" ht="39.950000000000003" customHeight="1" x14ac:dyDescent="0.25">
      <c r="A307" s="8">
        <v>45487</v>
      </c>
      <c r="B307" s="9" t="s">
        <v>319</v>
      </c>
      <c r="C307" s="10" t="s">
        <v>321</v>
      </c>
      <c r="D307" s="11">
        <f>2650+1240</f>
        <v>3890</v>
      </c>
      <c r="E307" s="11"/>
      <c r="F307" s="11">
        <f t="shared" si="6"/>
        <v>-1340895</v>
      </c>
      <c r="G307" s="9" t="s">
        <v>287</v>
      </c>
      <c r="H307" s="9" t="s">
        <v>258</v>
      </c>
    </row>
    <row r="308" spans="1:9" s="12" customFormat="1" ht="39.950000000000003" customHeight="1" x14ac:dyDescent="0.25">
      <c r="A308" s="8">
        <v>45487</v>
      </c>
      <c r="B308" s="9" t="s">
        <v>319</v>
      </c>
      <c r="C308" s="10" t="s">
        <v>322</v>
      </c>
      <c r="D308" s="11">
        <v>6200</v>
      </c>
      <c r="E308" s="11"/>
      <c r="F308" s="11">
        <f t="shared" si="6"/>
        <v>-1347095</v>
      </c>
      <c r="G308" s="9" t="s">
        <v>260</v>
      </c>
      <c r="H308" s="9" t="s">
        <v>258</v>
      </c>
    </row>
    <row r="309" spans="1:9" s="12" customFormat="1" ht="39.950000000000003" customHeight="1" x14ac:dyDescent="0.25">
      <c r="A309" s="8">
        <v>45487</v>
      </c>
      <c r="B309" s="9" t="s">
        <v>319</v>
      </c>
      <c r="C309" s="10" t="s">
        <v>323</v>
      </c>
      <c r="D309" s="11">
        <v>200</v>
      </c>
      <c r="E309" s="11"/>
      <c r="F309" s="11">
        <f t="shared" si="6"/>
        <v>-1347295</v>
      </c>
      <c r="G309" s="9" t="s">
        <v>287</v>
      </c>
      <c r="H309" s="9" t="s">
        <v>258</v>
      </c>
    </row>
    <row r="310" spans="1:9" s="12" customFormat="1" ht="39.950000000000003" customHeight="1" x14ac:dyDescent="0.25">
      <c r="A310" s="8">
        <v>45487</v>
      </c>
      <c r="B310" s="9" t="s">
        <v>319</v>
      </c>
      <c r="C310" s="10" t="s">
        <v>324</v>
      </c>
      <c r="D310" s="11">
        <v>650</v>
      </c>
      <c r="E310" s="11"/>
      <c r="F310" s="11">
        <f t="shared" si="6"/>
        <v>-1347945</v>
      </c>
      <c r="G310" s="9" t="s">
        <v>287</v>
      </c>
      <c r="H310" s="9" t="s">
        <v>258</v>
      </c>
    </row>
    <row r="311" spans="1:9" s="12" customFormat="1" ht="39.950000000000003" customHeight="1" x14ac:dyDescent="0.25">
      <c r="A311" s="8">
        <v>45487</v>
      </c>
      <c r="B311" s="9" t="s">
        <v>319</v>
      </c>
      <c r="C311" s="10" t="s">
        <v>325</v>
      </c>
      <c r="D311" s="11">
        <v>100</v>
      </c>
      <c r="E311" s="11"/>
      <c r="F311" s="11">
        <f t="shared" si="6"/>
        <v>-1348045</v>
      </c>
      <c r="G311" s="9" t="s">
        <v>287</v>
      </c>
      <c r="H311" s="9" t="s">
        <v>258</v>
      </c>
    </row>
    <row r="312" spans="1:9" s="12" customFormat="1" ht="39.950000000000003" customHeight="1" x14ac:dyDescent="0.25">
      <c r="A312" s="8">
        <v>45487</v>
      </c>
      <c r="B312" s="9" t="s">
        <v>319</v>
      </c>
      <c r="C312" s="16" t="s">
        <v>326</v>
      </c>
      <c r="D312" s="17">
        <v>800</v>
      </c>
      <c r="E312" s="17"/>
      <c r="F312" s="17">
        <f t="shared" si="6"/>
        <v>-1348845</v>
      </c>
      <c r="G312" s="9" t="s">
        <v>287</v>
      </c>
      <c r="H312" s="9" t="s">
        <v>258</v>
      </c>
      <c r="I312" s="55">
        <f>SUM(D303:D312)</f>
        <v>98640</v>
      </c>
    </row>
    <row r="313" spans="1:9" s="12" customFormat="1" ht="39.950000000000003" customHeight="1" x14ac:dyDescent="0.25">
      <c r="A313" s="8">
        <v>45498</v>
      </c>
      <c r="B313" s="9" t="s">
        <v>328</v>
      </c>
      <c r="C313" s="10" t="s">
        <v>329</v>
      </c>
      <c r="D313" s="11">
        <f>8*1075</f>
        <v>8600</v>
      </c>
      <c r="E313" s="11"/>
      <c r="F313" s="11">
        <f t="shared" si="6"/>
        <v>-1357445</v>
      </c>
      <c r="G313" s="9"/>
      <c r="H313" s="9"/>
    </row>
    <row r="314" spans="1:9" s="12" customFormat="1" ht="39.950000000000003" customHeight="1" x14ac:dyDescent="0.25">
      <c r="A314" s="8">
        <v>45498</v>
      </c>
      <c r="B314" s="9" t="s">
        <v>328</v>
      </c>
      <c r="C314" s="10" t="s">
        <v>330</v>
      </c>
      <c r="D314" s="11">
        <v>5000</v>
      </c>
      <c r="E314" s="11"/>
      <c r="F314" s="11">
        <f t="shared" si="6"/>
        <v>-1362445</v>
      </c>
      <c r="G314" s="9"/>
      <c r="H314" s="9"/>
    </row>
    <row r="315" spans="1:9" s="12" customFormat="1" ht="39.950000000000003" customHeight="1" x14ac:dyDescent="0.25">
      <c r="A315" s="42">
        <v>45498</v>
      </c>
      <c r="B315" s="50" t="s">
        <v>328</v>
      </c>
      <c r="C315" s="10" t="s">
        <v>331</v>
      </c>
      <c r="D315" s="11">
        <v>200</v>
      </c>
      <c r="E315" s="11"/>
      <c r="F315" s="11">
        <f t="shared" si="6"/>
        <v>-1362645</v>
      </c>
      <c r="G315" s="9"/>
      <c r="H315" s="9"/>
    </row>
    <row r="316" spans="1:9" s="12" customFormat="1" ht="39.950000000000003" customHeight="1" x14ac:dyDescent="0.25">
      <c r="A316" s="42">
        <v>45498</v>
      </c>
      <c r="B316" s="50" t="s">
        <v>328</v>
      </c>
      <c r="C316" s="10" t="s">
        <v>256</v>
      </c>
      <c r="D316" s="11">
        <v>25000</v>
      </c>
      <c r="E316" s="11"/>
      <c r="F316" s="11">
        <f t="shared" si="6"/>
        <v>-1387645</v>
      </c>
      <c r="G316" s="9" t="s">
        <v>257</v>
      </c>
      <c r="H316" s="9" t="s">
        <v>258</v>
      </c>
    </row>
    <row r="317" spans="1:9" s="12" customFormat="1" ht="39.950000000000003" customHeight="1" x14ac:dyDescent="0.25">
      <c r="A317" s="42">
        <v>45498</v>
      </c>
      <c r="B317" s="50" t="s">
        <v>328</v>
      </c>
      <c r="C317" s="10" t="s">
        <v>332</v>
      </c>
      <c r="D317" s="11">
        <v>500</v>
      </c>
      <c r="E317" s="11"/>
      <c r="F317" s="11">
        <f t="shared" si="6"/>
        <v>-1388145</v>
      </c>
      <c r="G317" s="9" t="s">
        <v>212</v>
      </c>
      <c r="H317" s="9"/>
    </row>
    <row r="318" spans="1:9" s="12" customFormat="1" ht="39.950000000000003" customHeight="1" x14ac:dyDescent="0.25">
      <c r="A318" s="42">
        <v>45498</v>
      </c>
      <c r="B318" s="50" t="s">
        <v>328</v>
      </c>
      <c r="C318" s="10" t="s">
        <v>259</v>
      </c>
      <c r="D318" s="11">
        <v>1000</v>
      </c>
      <c r="E318" s="11"/>
      <c r="F318" s="11">
        <f t="shared" si="6"/>
        <v>-1389145</v>
      </c>
      <c r="G318" s="9" t="s">
        <v>260</v>
      </c>
      <c r="H318" s="9" t="s">
        <v>258</v>
      </c>
    </row>
    <row r="319" spans="1:9" s="12" customFormat="1" ht="39.950000000000003" customHeight="1" x14ac:dyDescent="0.25">
      <c r="A319" s="42">
        <v>45498</v>
      </c>
      <c r="B319" s="50" t="s">
        <v>328</v>
      </c>
      <c r="C319" s="10" t="s">
        <v>333</v>
      </c>
      <c r="D319" s="11">
        <f>60*60</f>
        <v>3600</v>
      </c>
      <c r="E319" s="11"/>
      <c r="F319" s="11">
        <f t="shared" si="6"/>
        <v>-1392745</v>
      </c>
      <c r="G319" s="9"/>
      <c r="H319" s="9"/>
    </row>
    <row r="320" spans="1:9" s="12" customFormat="1" ht="39.950000000000003" customHeight="1" x14ac:dyDescent="0.25">
      <c r="A320" s="42">
        <v>45498</v>
      </c>
      <c r="B320" s="50" t="s">
        <v>328</v>
      </c>
      <c r="C320" s="10" t="s">
        <v>334</v>
      </c>
      <c r="D320" s="11">
        <v>1000</v>
      </c>
      <c r="E320" s="11"/>
      <c r="F320" s="11">
        <f t="shared" si="6"/>
        <v>-1393745</v>
      </c>
      <c r="G320" s="9" t="s">
        <v>335</v>
      </c>
      <c r="H320" s="9"/>
    </row>
    <row r="321" spans="1:9" s="12" customFormat="1" ht="39.950000000000003" customHeight="1" x14ac:dyDescent="0.25">
      <c r="A321" s="42">
        <v>45498</v>
      </c>
      <c r="B321" s="50" t="s">
        <v>328</v>
      </c>
      <c r="C321" s="10" t="s">
        <v>336</v>
      </c>
      <c r="D321" s="11">
        <v>1870</v>
      </c>
      <c r="E321" s="11"/>
      <c r="F321" s="11">
        <f t="shared" si="6"/>
        <v>-1395615</v>
      </c>
      <c r="G321" s="9" t="s">
        <v>337</v>
      </c>
      <c r="H321" s="9"/>
    </row>
    <row r="322" spans="1:9" s="12" customFormat="1" ht="39.950000000000003" customHeight="1" x14ac:dyDescent="0.25">
      <c r="A322" s="42">
        <v>45498</v>
      </c>
      <c r="B322" s="50" t="s">
        <v>328</v>
      </c>
      <c r="C322" s="10" t="s">
        <v>338</v>
      </c>
      <c r="D322" s="11">
        <v>200</v>
      </c>
      <c r="E322" s="11"/>
      <c r="F322" s="11">
        <f t="shared" si="6"/>
        <v>-1395815</v>
      </c>
      <c r="G322" s="9" t="s">
        <v>287</v>
      </c>
      <c r="H322" s="9"/>
    </row>
    <row r="323" spans="1:9" s="12" customFormat="1" ht="39.950000000000003" customHeight="1" x14ac:dyDescent="0.25">
      <c r="A323" s="42">
        <v>45498</v>
      </c>
      <c r="B323" s="50" t="s">
        <v>328</v>
      </c>
      <c r="C323" s="16" t="s">
        <v>339</v>
      </c>
      <c r="D323" s="17">
        <v>50</v>
      </c>
      <c r="E323" s="17"/>
      <c r="F323" s="17">
        <f t="shared" si="6"/>
        <v>-1395865</v>
      </c>
      <c r="G323" s="9"/>
      <c r="H323" s="9"/>
      <c r="I323" s="55">
        <f>SUM(D313:D323)</f>
        <v>47020</v>
      </c>
    </row>
    <row r="324" spans="1:9" s="12" customFormat="1" ht="39.950000000000003" customHeight="1" x14ac:dyDescent="0.25">
      <c r="A324" s="42">
        <v>45494</v>
      </c>
      <c r="B324" s="50" t="s">
        <v>328</v>
      </c>
      <c r="C324" s="10" t="s">
        <v>360</v>
      </c>
      <c r="D324" s="11"/>
      <c r="E324" s="11">
        <v>50000</v>
      </c>
      <c r="F324" s="11">
        <f t="shared" si="6"/>
        <v>-1345865</v>
      </c>
      <c r="G324" s="9"/>
      <c r="H324" s="9"/>
    </row>
    <row r="325" spans="1:9" s="12" customFormat="1" ht="39.950000000000003" customHeight="1" x14ac:dyDescent="0.25">
      <c r="A325" s="42">
        <v>45494</v>
      </c>
      <c r="B325" s="50" t="s">
        <v>328</v>
      </c>
      <c r="C325" s="10" t="s">
        <v>361</v>
      </c>
      <c r="D325" s="11"/>
      <c r="E325" s="11">
        <v>205000</v>
      </c>
      <c r="F325" s="11">
        <f t="shared" si="6"/>
        <v>-1140865</v>
      </c>
      <c r="G325" s="9"/>
      <c r="H325" s="9"/>
    </row>
    <row r="326" spans="1:9" s="12" customFormat="1" ht="39.950000000000003" customHeight="1" x14ac:dyDescent="0.25">
      <c r="A326" s="42">
        <v>45498</v>
      </c>
      <c r="B326" s="50" t="s">
        <v>328</v>
      </c>
      <c r="C326" s="10" t="s">
        <v>362</v>
      </c>
      <c r="D326" s="11"/>
      <c r="E326" s="11">
        <v>20000</v>
      </c>
      <c r="F326" s="11">
        <f t="shared" si="6"/>
        <v>-1120865</v>
      </c>
      <c r="G326" s="9"/>
      <c r="H326" s="9"/>
    </row>
    <row r="327" spans="1:9" s="12" customFormat="1" ht="39.950000000000003" customHeight="1" x14ac:dyDescent="0.25">
      <c r="A327" s="42">
        <v>45503</v>
      </c>
      <c r="B327" s="50" t="s">
        <v>328</v>
      </c>
      <c r="C327" s="10" t="s">
        <v>363</v>
      </c>
      <c r="D327" s="11"/>
      <c r="E327" s="11">
        <v>50000</v>
      </c>
      <c r="F327" s="11">
        <f t="shared" si="6"/>
        <v>-1070865</v>
      </c>
      <c r="G327" s="9"/>
      <c r="H327" s="9"/>
    </row>
    <row r="328" spans="1:9" s="12" customFormat="1" ht="39.950000000000003" customHeight="1" x14ac:dyDescent="0.25">
      <c r="A328" s="42">
        <v>45503</v>
      </c>
      <c r="B328" s="50" t="s">
        <v>328</v>
      </c>
      <c r="C328" s="16" t="s">
        <v>364</v>
      </c>
      <c r="D328" s="17"/>
      <c r="E328" s="17">
        <v>100000</v>
      </c>
      <c r="F328" s="17">
        <f t="shared" si="6"/>
        <v>-970865</v>
      </c>
      <c r="G328" s="9"/>
      <c r="H328" s="9"/>
      <c r="I328" s="55">
        <f>SUM(E324:E328)</f>
        <v>425000</v>
      </c>
    </row>
    <row r="329" spans="1:9" s="12" customFormat="1" ht="39.950000000000003" customHeight="1" x14ac:dyDescent="0.25">
      <c r="A329" s="42">
        <v>45511</v>
      </c>
      <c r="B329" s="50" t="s">
        <v>348</v>
      </c>
      <c r="C329" s="10" t="s">
        <v>349</v>
      </c>
      <c r="D329" s="11">
        <v>530</v>
      </c>
      <c r="E329" s="11"/>
      <c r="F329" s="11">
        <f t="shared" si="6"/>
        <v>-971395</v>
      </c>
      <c r="G329" s="9" t="s">
        <v>287</v>
      </c>
      <c r="H329" s="9"/>
    </row>
    <row r="330" spans="1:9" s="12" customFormat="1" ht="39.950000000000003" customHeight="1" x14ac:dyDescent="0.25">
      <c r="A330" s="42">
        <v>45511</v>
      </c>
      <c r="B330" s="50" t="s">
        <v>348</v>
      </c>
      <c r="C330" s="10" t="s">
        <v>350</v>
      </c>
      <c r="D330" s="11">
        <v>700</v>
      </c>
      <c r="E330" s="11"/>
      <c r="F330" s="11">
        <f t="shared" si="6"/>
        <v>-972095</v>
      </c>
      <c r="G330" s="9" t="s">
        <v>287</v>
      </c>
      <c r="H330" s="9"/>
    </row>
    <row r="331" spans="1:9" s="12" customFormat="1" ht="39.950000000000003" customHeight="1" x14ac:dyDescent="0.25">
      <c r="A331" s="42">
        <v>45511</v>
      </c>
      <c r="B331" s="50" t="s">
        <v>348</v>
      </c>
      <c r="C331" s="10" t="s">
        <v>368</v>
      </c>
      <c r="D331" s="11">
        <v>13000</v>
      </c>
      <c r="E331" s="11"/>
      <c r="F331" s="11">
        <f t="shared" si="6"/>
        <v>-985095</v>
      </c>
      <c r="G331" s="9" t="s">
        <v>369</v>
      </c>
      <c r="H331" s="9"/>
    </row>
    <row r="332" spans="1:9" s="12" customFormat="1" ht="39.950000000000003" customHeight="1" x14ac:dyDescent="0.25">
      <c r="A332" s="42">
        <v>45511</v>
      </c>
      <c r="B332" s="50" t="s">
        <v>348</v>
      </c>
      <c r="C332" s="10" t="s">
        <v>351</v>
      </c>
      <c r="D332" s="11">
        <v>5000</v>
      </c>
      <c r="E332" s="11"/>
      <c r="F332" s="11">
        <f t="shared" si="6"/>
        <v>-990095</v>
      </c>
      <c r="G332" s="9" t="s">
        <v>352</v>
      </c>
      <c r="H332" s="9"/>
    </row>
    <row r="333" spans="1:9" s="12" customFormat="1" ht="39.950000000000003" customHeight="1" x14ac:dyDescent="0.25">
      <c r="A333" s="42">
        <v>45511</v>
      </c>
      <c r="B333" s="50" t="s">
        <v>348</v>
      </c>
      <c r="C333" s="10" t="s">
        <v>332</v>
      </c>
      <c r="D333" s="11">
        <v>1000</v>
      </c>
      <c r="E333" s="11"/>
      <c r="F333" s="11">
        <f t="shared" si="6"/>
        <v>-991095</v>
      </c>
      <c r="G333" s="9" t="s">
        <v>212</v>
      </c>
      <c r="H333" s="9"/>
    </row>
    <row r="334" spans="1:9" s="12" customFormat="1" ht="39.950000000000003" customHeight="1" x14ac:dyDescent="0.25">
      <c r="A334" s="42">
        <v>45511</v>
      </c>
      <c r="B334" s="50" t="s">
        <v>348</v>
      </c>
      <c r="C334" s="10" t="s">
        <v>353</v>
      </c>
      <c r="D334" s="11">
        <v>150</v>
      </c>
      <c r="E334" s="11"/>
      <c r="F334" s="11">
        <f t="shared" si="6"/>
        <v>-991245</v>
      </c>
      <c r="G334" s="9" t="s">
        <v>337</v>
      </c>
      <c r="H334" s="9"/>
    </row>
    <row r="335" spans="1:9" s="12" customFormat="1" ht="39.950000000000003" customHeight="1" x14ac:dyDescent="0.25">
      <c r="A335" s="42">
        <v>45511</v>
      </c>
      <c r="B335" s="50" t="s">
        <v>348</v>
      </c>
      <c r="C335" s="10" t="s">
        <v>259</v>
      </c>
      <c r="D335" s="11">
        <v>1500</v>
      </c>
      <c r="E335" s="11"/>
      <c r="F335" s="11">
        <f t="shared" si="6"/>
        <v>-992745</v>
      </c>
      <c r="G335" s="9" t="s">
        <v>260</v>
      </c>
      <c r="H335" s="9" t="s">
        <v>258</v>
      </c>
    </row>
    <row r="336" spans="1:9" s="12" customFormat="1" ht="39.950000000000003" customHeight="1" x14ac:dyDescent="0.25">
      <c r="A336" s="42">
        <v>45511</v>
      </c>
      <c r="B336" s="50" t="s">
        <v>348</v>
      </c>
      <c r="C336" s="10" t="s">
        <v>256</v>
      </c>
      <c r="D336" s="11">
        <v>15000</v>
      </c>
      <c r="E336" s="11"/>
      <c r="F336" s="11">
        <f t="shared" si="6"/>
        <v>-1007745</v>
      </c>
      <c r="G336" s="9" t="s">
        <v>257</v>
      </c>
      <c r="H336" s="9"/>
    </row>
    <row r="337" spans="1:9" s="12" customFormat="1" ht="39.950000000000003" customHeight="1" x14ac:dyDescent="0.25">
      <c r="A337" s="42">
        <v>45511</v>
      </c>
      <c r="B337" s="50" t="s">
        <v>348</v>
      </c>
      <c r="C337" s="16" t="s">
        <v>354</v>
      </c>
      <c r="D337" s="17">
        <v>20000</v>
      </c>
      <c r="E337" s="17"/>
      <c r="F337" s="17">
        <f t="shared" si="6"/>
        <v>-1027745</v>
      </c>
      <c r="G337" s="9" t="s">
        <v>355</v>
      </c>
      <c r="H337" s="9"/>
      <c r="I337" s="55">
        <f>SUM(D329:D337)</f>
        <v>56880</v>
      </c>
    </row>
    <row r="338" spans="1:9" s="12" customFormat="1" ht="39.950000000000003" customHeight="1" x14ac:dyDescent="0.25">
      <c r="A338" s="42">
        <v>45514</v>
      </c>
      <c r="B338" s="50" t="s">
        <v>356</v>
      </c>
      <c r="C338" s="10" t="s">
        <v>357</v>
      </c>
      <c r="D338" s="11"/>
      <c r="E338" s="11">
        <v>50000</v>
      </c>
      <c r="F338" s="11">
        <f t="shared" si="6"/>
        <v>-977745</v>
      </c>
      <c r="G338" s="9"/>
      <c r="H338" s="9"/>
    </row>
    <row r="339" spans="1:9" s="12" customFormat="1" ht="39.950000000000003" customHeight="1" x14ac:dyDescent="0.25">
      <c r="A339" s="42">
        <v>45514</v>
      </c>
      <c r="B339" s="50" t="s">
        <v>356</v>
      </c>
      <c r="C339" s="10" t="s">
        <v>358</v>
      </c>
      <c r="D339" s="11">
        <v>47551</v>
      </c>
      <c r="E339" s="11"/>
      <c r="F339" s="11">
        <f t="shared" si="6"/>
        <v>-1025296</v>
      </c>
      <c r="G339" s="9" t="s">
        <v>337</v>
      </c>
      <c r="H339" s="9"/>
    </row>
    <row r="340" spans="1:9" s="12" customFormat="1" ht="39.950000000000003" customHeight="1" x14ac:dyDescent="0.25">
      <c r="A340" s="42">
        <v>45514</v>
      </c>
      <c r="B340" s="50" t="s">
        <v>356</v>
      </c>
      <c r="C340" s="10" t="s">
        <v>256</v>
      </c>
      <c r="D340" s="11">
        <v>10000</v>
      </c>
      <c r="E340" s="11"/>
      <c r="F340" s="11">
        <f t="shared" si="6"/>
        <v>-1035296</v>
      </c>
      <c r="G340" s="9" t="s">
        <v>257</v>
      </c>
      <c r="H340" s="9"/>
    </row>
    <row r="341" spans="1:9" s="12" customFormat="1" ht="39.950000000000003" customHeight="1" x14ac:dyDescent="0.25">
      <c r="A341" s="42">
        <v>45514</v>
      </c>
      <c r="B341" s="50" t="s">
        <v>356</v>
      </c>
      <c r="C341" s="16" t="s">
        <v>359</v>
      </c>
      <c r="D341" s="17">
        <v>15000</v>
      </c>
      <c r="E341" s="17"/>
      <c r="F341" s="17">
        <f t="shared" si="6"/>
        <v>-1050296</v>
      </c>
      <c r="G341" s="9" t="s">
        <v>347</v>
      </c>
      <c r="H341" s="9" t="s">
        <v>258</v>
      </c>
      <c r="I341" s="55">
        <f>SUM(D338:D341)</f>
        <v>72551</v>
      </c>
    </row>
    <row r="342" spans="1:9" s="12" customFormat="1" ht="39.950000000000003" customHeight="1" x14ac:dyDescent="0.25">
      <c r="A342" s="42">
        <v>45519</v>
      </c>
      <c r="B342" s="50" t="s">
        <v>367</v>
      </c>
      <c r="C342" s="10" t="s">
        <v>365</v>
      </c>
      <c r="D342" s="11"/>
      <c r="E342" s="11">
        <v>30000</v>
      </c>
      <c r="F342" s="11">
        <f t="shared" ref="F342:F402" si="7">F341+E342-D342</f>
        <v>-1020296</v>
      </c>
      <c r="G342" s="9"/>
      <c r="H342" s="9"/>
    </row>
    <row r="343" spans="1:9" s="12" customFormat="1" ht="39.950000000000003" customHeight="1" x14ac:dyDescent="0.25">
      <c r="A343" s="42">
        <v>45521</v>
      </c>
      <c r="B343" s="50" t="s">
        <v>367</v>
      </c>
      <c r="C343" s="10" t="s">
        <v>366</v>
      </c>
      <c r="D343" s="11"/>
      <c r="E343" s="11">
        <v>100000</v>
      </c>
      <c r="F343" s="11">
        <f t="shared" si="7"/>
        <v>-920296</v>
      </c>
      <c r="G343" s="9"/>
      <c r="H343" s="9"/>
    </row>
    <row r="344" spans="1:9" s="12" customFormat="1" ht="39.950000000000003" customHeight="1" x14ac:dyDescent="0.25">
      <c r="A344" s="42">
        <v>45528</v>
      </c>
      <c r="B344" s="50" t="s">
        <v>367</v>
      </c>
      <c r="C344" s="10" t="s">
        <v>368</v>
      </c>
      <c r="D344" s="11">
        <v>6800</v>
      </c>
      <c r="E344" s="11"/>
      <c r="F344" s="11">
        <f t="shared" si="7"/>
        <v>-927096</v>
      </c>
      <c r="G344" s="9" t="s">
        <v>369</v>
      </c>
      <c r="H344" s="9"/>
    </row>
    <row r="345" spans="1:9" s="12" customFormat="1" ht="39.950000000000003" customHeight="1" x14ac:dyDescent="0.25">
      <c r="A345" s="42">
        <v>45528</v>
      </c>
      <c r="B345" s="50" t="s">
        <v>367</v>
      </c>
      <c r="C345" s="10" t="s">
        <v>370</v>
      </c>
      <c r="D345" s="11">
        <v>8650</v>
      </c>
      <c r="E345" s="11"/>
      <c r="F345" s="11">
        <f t="shared" si="7"/>
        <v>-935746</v>
      </c>
      <c r="G345" s="9" t="s">
        <v>371</v>
      </c>
      <c r="H345" s="9"/>
    </row>
    <row r="346" spans="1:9" s="12" customFormat="1" ht="39.950000000000003" customHeight="1" x14ac:dyDescent="0.25">
      <c r="A346" s="42">
        <v>45528</v>
      </c>
      <c r="B346" s="50" t="s">
        <v>367</v>
      </c>
      <c r="C346" s="10" t="s">
        <v>256</v>
      </c>
      <c r="D346" s="11">
        <v>15000</v>
      </c>
      <c r="E346" s="11"/>
      <c r="F346" s="11">
        <f t="shared" si="7"/>
        <v>-950746</v>
      </c>
      <c r="G346" s="9" t="s">
        <v>257</v>
      </c>
      <c r="H346" s="9"/>
    </row>
    <row r="347" spans="1:9" s="12" customFormat="1" ht="39.950000000000003" customHeight="1" x14ac:dyDescent="0.25">
      <c r="A347" s="42">
        <v>45528</v>
      </c>
      <c r="B347" s="50" t="s">
        <v>367</v>
      </c>
      <c r="C347" s="10" t="s">
        <v>359</v>
      </c>
      <c r="D347" s="11">
        <v>15000</v>
      </c>
      <c r="E347" s="11"/>
      <c r="F347" s="11">
        <f t="shared" si="7"/>
        <v>-965746</v>
      </c>
      <c r="G347" s="9" t="s">
        <v>347</v>
      </c>
      <c r="H347" s="9" t="s">
        <v>258</v>
      </c>
    </row>
    <row r="348" spans="1:9" s="12" customFormat="1" ht="39.950000000000003" customHeight="1" x14ac:dyDescent="0.25">
      <c r="A348" s="42">
        <v>45528</v>
      </c>
      <c r="B348" s="50" t="s">
        <v>367</v>
      </c>
      <c r="C348" s="10" t="s">
        <v>259</v>
      </c>
      <c r="D348" s="11">
        <v>2000</v>
      </c>
      <c r="E348" s="11"/>
      <c r="F348" s="11">
        <f t="shared" si="7"/>
        <v>-967746</v>
      </c>
      <c r="G348" s="9" t="s">
        <v>260</v>
      </c>
      <c r="H348" s="9" t="s">
        <v>258</v>
      </c>
    </row>
    <row r="349" spans="1:9" s="12" customFormat="1" ht="39.950000000000003" customHeight="1" x14ac:dyDescent="0.25">
      <c r="A349" s="42">
        <v>45528</v>
      </c>
      <c r="B349" s="50" t="s">
        <v>367</v>
      </c>
      <c r="C349" s="10" t="s">
        <v>372</v>
      </c>
      <c r="D349" s="11">
        <v>5000</v>
      </c>
      <c r="E349" s="11"/>
      <c r="F349" s="11">
        <f t="shared" si="7"/>
        <v>-972746</v>
      </c>
      <c r="G349" s="9" t="s">
        <v>337</v>
      </c>
      <c r="H349" s="9"/>
    </row>
    <row r="350" spans="1:9" s="12" customFormat="1" ht="39.950000000000003" customHeight="1" x14ac:dyDescent="0.25">
      <c r="A350" s="42">
        <v>45528</v>
      </c>
      <c r="B350" s="50" t="s">
        <v>367</v>
      </c>
      <c r="C350" s="10" t="s">
        <v>399</v>
      </c>
      <c r="D350" s="11">
        <v>8300</v>
      </c>
      <c r="E350" s="11"/>
      <c r="F350" s="11">
        <f t="shared" si="7"/>
        <v>-981046</v>
      </c>
      <c r="G350" s="9" t="s">
        <v>352</v>
      </c>
      <c r="H350" s="9"/>
    </row>
    <row r="351" spans="1:9" s="12" customFormat="1" ht="39.950000000000003" customHeight="1" x14ac:dyDescent="0.25">
      <c r="A351" s="42">
        <v>45528</v>
      </c>
      <c r="B351" s="50" t="s">
        <v>367</v>
      </c>
      <c r="C351" s="10" t="s">
        <v>358</v>
      </c>
      <c r="D351" s="11">
        <f>17*20+2*92+20*16</f>
        <v>844</v>
      </c>
      <c r="E351" s="11"/>
      <c r="F351" s="11">
        <f t="shared" si="7"/>
        <v>-981890</v>
      </c>
      <c r="G351" s="9" t="s">
        <v>337</v>
      </c>
      <c r="H351" s="9"/>
    </row>
    <row r="352" spans="1:9" s="12" customFormat="1" ht="39.950000000000003" customHeight="1" x14ac:dyDescent="0.25">
      <c r="A352" s="42">
        <v>45528</v>
      </c>
      <c r="B352" s="50" t="s">
        <v>367</v>
      </c>
      <c r="C352" s="10" t="s">
        <v>358</v>
      </c>
      <c r="D352" s="11">
        <f>65*20+2*370+40*15+10*13+5*32+2*32+20*6+2*20+32+15+24*46+15*10+2*115+2*115+2*110+3*135+2*105+6*165+4*42+12*72</f>
        <v>7772</v>
      </c>
      <c r="E352" s="11"/>
      <c r="F352" s="11">
        <f t="shared" si="7"/>
        <v>-989662</v>
      </c>
      <c r="G352" s="9" t="s">
        <v>337</v>
      </c>
      <c r="H352" s="9"/>
    </row>
    <row r="353" spans="1:23" s="12" customFormat="1" ht="39.950000000000003" customHeight="1" x14ac:dyDescent="0.25">
      <c r="A353" s="42">
        <v>45528</v>
      </c>
      <c r="B353" s="50" t="s">
        <v>367</v>
      </c>
      <c r="C353" s="10" t="s">
        <v>373</v>
      </c>
      <c r="D353" s="11">
        <v>185</v>
      </c>
      <c r="E353" s="11"/>
      <c r="F353" s="11">
        <f t="shared" si="7"/>
        <v>-989847</v>
      </c>
      <c r="G353" s="9" t="s">
        <v>369</v>
      </c>
      <c r="H353" s="9"/>
    </row>
    <row r="354" spans="1:23" s="12" customFormat="1" ht="39.950000000000003" customHeight="1" x14ac:dyDescent="0.25">
      <c r="A354" s="42">
        <v>45528</v>
      </c>
      <c r="B354" s="50" t="s">
        <v>367</v>
      </c>
      <c r="C354" s="10" t="s">
        <v>374</v>
      </c>
      <c r="D354" s="11">
        <v>110</v>
      </c>
      <c r="E354" s="11"/>
      <c r="F354" s="11">
        <f t="shared" si="7"/>
        <v>-989957</v>
      </c>
      <c r="G354" s="9" t="s">
        <v>337</v>
      </c>
      <c r="H354" s="9"/>
    </row>
    <row r="355" spans="1:23" s="12" customFormat="1" ht="39.950000000000003" customHeight="1" x14ac:dyDescent="0.25">
      <c r="A355" s="42">
        <v>45528</v>
      </c>
      <c r="B355" s="50" t="s">
        <v>367</v>
      </c>
      <c r="C355" s="10" t="s">
        <v>375</v>
      </c>
      <c r="D355" s="11">
        <v>85</v>
      </c>
      <c r="E355" s="11"/>
      <c r="F355" s="11">
        <f t="shared" si="7"/>
        <v>-990042</v>
      </c>
      <c r="G355" s="9" t="s">
        <v>337</v>
      </c>
      <c r="H355" s="9"/>
    </row>
    <row r="356" spans="1:23" s="12" customFormat="1" ht="39.950000000000003" customHeight="1" x14ac:dyDescent="0.25">
      <c r="A356" s="42">
        <v>45528</v>
      </c>
      <c r="B356" s="50" t="s">
        <v>367</v>
      </c>
      <c r="C356" s="16" t="s">
        <v>374</v>
      </c>
      <c r="D356" s="17">
        <v>385</v>
      </c>
      <c r="E356" s="17"/>
      <c r="F356" s="17">
        <f t="shared" si="7"/>
        <v>-990427</v>
      </c>
      <c r="G356" s="9" t="s">
        <v>337</v>
      </c>
      <c r="H356" s="9"/>
      <c r="I356" s="55">
        <f>SUM(D342:D356)</f>
        <v>70131</v>
      </c>
    </row>
    <row r="357" spans="1:23" s="12" customFormat="1" ht="39.950000000000003" customHeight="1" x14ac:dyDescent="0.25">
      <c r="A357" s="8">
        <v>45540</v>
      </c>
      <c r="B357" s="50" t="s">
        <v>376</v>
      </c>
      <c r="C357" s="10" t="s">
        <v>377</v>
      </c>
      <c r="D357" s="11"/>
      <c r="E357" s="11">
        <v>119000</v>
      </c>
      <c r="F357" s="11">
        <f t="shared" si="7"/>
        <v>-871427</v>
      </c>
      <c r="G357" s="9"/>
      <c r="H357" s="9"/>
    </row>
    <row r="358" spans="1:23" s="12" customFormat="1" ht="39.950000000000003" customHeight="1" x14ac:dyDescent="0.25">
      <c r="A358" s="8">
        <v>45540</v>
      </c>
      <c r="B358" s="50" t="s">
        <v>376</v>
      </c>
      <c r="C358" s="10" t="s">
        <v>359</v>
      </c>
      <c r="D358" s="11">
        <v>1700</v>
      </c>
      <c r="E358" s="11"/>
      <c r="F358" s="11">
        <f t="shared" si="7"/>
        <v>-873127</v>
      </c>
      <c r="G358" s="9" t="s">
        <v>347</v>
      </c>
      <c r="H358" s="9"/>
    </row>
    <row r="359" spans="1:23" s="12" customFormat="1" ht="39.950000000000003" customHeight="1" x14ac:dyDescent="0.25">
      <c r="A359" s="8">
        <v>45540</v>
      </c>
      <c r="B359" s="50" t="s">
        <v>376</v>
      </c>
      <c r="C359" s="10" t="s">
        <v>259</v>
      </c>
      <c r="D359" s="11">
        <v>1000</v>
      </c>
      <c r="E359" s="11"/>
      <c r="F359" s="11">
        <f t="shared" si="7"/>
        <v>-874127</v>
      </c>
      <c r="G359" s="9" t="s">
        <v>260</v>
      </c>
      <c r="H359" s="9"/>
    </row>
    <row r="360" spans="1:23" s="12" customFormat="1" ht="39.950000000000003" customHeight="1" x14ac:dyDescent="0.25">
      <c r="A360" s="8">
        <v>45540</v>
      </c>
      <c r="B360" s="50" t="s">
        <v>376</v>
      </c>
      <c r="C360" s="10" t="s">
        <v>378</v>
      </c>
      <c r="D360" s="11">
        <v>50000</v>
      </c>
      <c r="E360" s="11"/>
      <c r="F360" s="11">
        <f t="shared" si="7"/>
        <v>-924127</v>
      </c>
      <c r="G360" s="9" t="s">
        <v>337</v>
      </c>
      <c r="H360" s="9"/>
    </row>
    <row r="361" spans="1:23" s="12" customFormat="1" ht="39.950000000000003" customHeight="1" x14ac:dyDescent="0.25">
      <c r="A361" s="8">
        <v>45540</v>
      </c>
      <c r="B361" s="50" t="s">
        <v>376</v>
      </c>
      <c r="C361" s="10" t="s">
        <v>256</v>
      </c>
      <c r="D361" s="11">
        <v>15000</v>
      </c>
      <c r="E361" s="11"/>
      <c r="F361" s="11">
        <f t="shared" si="7"/>
        <v>-939127</v>
      </c>
      <c r="G361" s="9" t="s">
        <v>257</v>
      </c>
      <c r="H361" s="9"/>
    </row>
    <row r="362" spans="1:23" s="12" customFormat="1" ht="39.950000000000003" customHeight="1" x14ac:dyDescent="0.25">
      <c r="A362" s="8">
        <v>45540</v>
      </c>
      <c r="B362" s="50" t="s">
        <v>376</v>
      </c>
      <c r="C362" s="10" t="s">
        <v>379</v>
      </c>
      <c r="D362" s="11">
        <v>750</v>
      </c>
      <c r="E362" s="11"/>
      <c r="F362" s="11">
        <f t="shared" si="7"/>
        <v>-939877</v>
      </c>
      <c r="G362" s="9" t="s">
        <v>287</v>
      </c>
      <c r="H362" s="9"/>
    </row>
    <row r="363" spans="1:23" s="12" customFormat="1" ht="39.950000000000003" customHeight="1" x14ac:dyDescent="0.25">
      <c r="A363" s="8">
        <v>45540</v>
      </c>
      <c r="B363" s="50" t="s">
        <v>376</v>
      </c>
      <c r="C363" s="10" t="s">
        <v>380</v>
      </c>
      <c r="D363" s="11">
        <v>5000</v>
      </c>
      <c r="E363" s="11"/>
      <c r="F363" s="11">
        <f t="shared" si="7"/>
        <v>-944877</v>
      </c>
      <c r="G363" s="9" t="s">
        <v>337</v>
      </c>
      <c r="H363" s="9"/>
    </row>
    <row r="364" spans="1:23" s="12" customFormat="1" ht="39.950000000000003" customHeight="1" x14ac:dyDescent="0.25">
      <c r="A364" s="8">
        <v>45540</v>
      </c>
      <c r="B364" s="50" t="s">
        <v>376</v>
      </c>
      <c r="C364" s="10" t="s">
        <v>354</v>
      </c>
      <c r="D364" s="11">
        <v>40000</v>
      </c>
      <c r="E364" s="11"/>
      <c r="F364" s="11">
        <f t="shared" si="7"/>
        <v>-984877</v>
      </c>
      <c r="G364" s="9" t="s">
        <v>355</v>
      </c>
      <c r="H364" s="9"/>
    </row>
    <row r="365" spans="1:23" s="12" customFormat="1" ht="39.950000000000003" customHeight="1" x14ac:dyDescent="0.25">
      <c r="A365" s="8">
        <v>45540</v>
      </c>
      <c r="B365" s="50" t="s">
        <v>376</v>
      </c>
      <c r="C365" s="16" t="s">
        <v>381</v>
      </c>
      <c r="D365" s="17">
        <v>560</v>
      </c>
      <c r="E365" s="17"/>
      <c r="F365" s="17">
        <f t="shared" si="7"/>
        <v>-985437</v>
      </c>
      <c r="G365" s="9" t="s">
        <v>337</v>
      </c>
      <c r="H365" s="9"/>
      <c r="I365" s="55">
        <f>SUM(D357:D365)</f>
        <v>114010</v>
      </c>
    </row>
    <row r="366" spans="1:23" s="12" customFormat="1" ht="39.950000000000003" customHeight="1" x14ac:dyDescent="0.25">
      <c r="A366" s="42">
        <v>45558</v>
      </c>
      <c r="B366" s="50" t="s">
        <v>382</v>
      </c>
      <c r="C366" s="49" t="s">
        <v>383</v>
      </c>
      <c r="D366" s="13">
        <v>21500</v>
      </c>
      <c r="E366" s="13"/>
      <c r="F366" s="13">
        <f t="shared" si="7"/>
        <v>-1006937</v>
      </c>
      <c r="G366" s="50" t="s">
        <v>337</v>
      </c>
      <c r="H366" s="50"/>
      <c r="I366" s="60"/>
      <c r="J366" s="59"/>
      <c r="K366" s="59"/>
      <c r="L366" s="59"/>
      <c r="M366" s="59"/>
      <c r="N366" s="59"/>
      <c r="O366" s="59"/>
      <c r="P366" s="59"/>
      <c r="Q366" s="59"/>
      <c r="R366" s="59"/>
      <c r="S366" s="59"/>
      <c r="T366" s="59"/>
      <c r="U366" s="59"/>
      <c r="V366" s="59"/>
      <c r="W366" s="59"/>
    </row>
    <row r="367" spans="1:23" s="12" customFormat="1" ht="39.950000000000003" customHeight="1" x14ac:dyDescent="0.25">
      <c r="A367" s="42">
        <v>45558</v>
      </c>
      <c r="B367" s="50" t="s">
        <v>382</v>
      </c>
      <c r="C367" s="49" t="s">
        <v>256</v>
      </c>
      <c r="D367" s="13">
        <v>15000</v>
      </c>
      <c r="E367" s="13"/>
      <c r="F367" s="13">
        <f t="shared" si="7"/>
        <v>-1021937</v>
      </c>
      <c r="G367" s="50" t="s">
        <v>257</v>
      </c>
      <c r="H367" s="50"/>
      <c r="I367" s="60"/>
      <c r="J367" s="59"/>
      <c r="K367" s="59"/>
      <c r="L367" s="59"/>
      <c r="M367" s="59"/>
      <c r="N367" s="59"/>
      <c r="O367" s="59"/>
      <c r="P367" s="59"/>
      <c r="Q367" s="59"/>
      <c r="R367" s="59"/>
      <c r="S367" s="59"/>
      <c r="T367" s="59"/>
      <c r="U367" s="59"/>
      <c r="V367" s="59"/>
      <c r="W367" s="59"/>
    </row>
    <row r="368" spans="1:23" s="12" customFormat="1" ht="39.950000000000003" customHeight="1" x14ac:dyDescent="0.25">
      <c r="A368" s="42">
        <v>45558</v>
      </c>
      <c r="B368" s="50" t="s">
        <v>382</v>
      </c>
      <c r="C368" s="49" t="s">
        <v>387</v>
      </c>
      <c r="D368" s="13">
        <v>750</v>
      </c>
      <c r="E368" s="13"/>
      <c r="F368" s="13">
        <f t="shared" si="7"/>
        <v>-1022687</v>
      </c>
      <c r="G368" s="50" t="s">
        <v>72</v>
      </c>
      <c r="H368" s="50"/>
      <c r="I368" s="60"/>
      <c r="J368" s="59"/>
      <c r="K368" s="59"/>
      <c r="L368" s="59"/>
      <c r="M368" s="59"/>
      <c r="N368" s="59"/>
      <c r="O368" s="59"/>
      <c r="P368" s="59"/>
      <c r="Q368" s="59"/>
      <c r="R368" s="59"/>
      <c r="S368" s="59"/>
      <c r="T368" s="59"/>
      <c r="U368" s="59"/>
      <c r="V368" s="59"/>
      <c r="W368" s="59"/>
    </row>
    <row r="369" spans="1:23" s="12" customFormat="1" ht="39.950000000000003" customHeight="1" x14ac:dyDescent="0.25">
      <c r="A369" s="42">
        <v>45558</v>
      </c>
      <c r="B369" s="50" t="s">
        <v>382</v>
      </c>
      <c r="C369" s="49" t="s">
        <v>385</v>
      </c>
      <c r="D369" s="13">
        <v>1000</v>
      </c>
      <c r="E369" s="13"/>
      <c r="F369" s="13">
        <f t="shared" si="7"/>
        <v>-1023687</v>
      </c>
      <c r="G369" s="50" t="s">
        <v>287</v>
      </c>
      <c r="H369" s="50"/>
      <c r="I369" s="60"/>
      <c r="J369" s="59"/>
      <c r="K369" s="59"/>
      <c r="L369" s="59"/>
      <c r="M369" s="59"/>
      <c r="N369" s="59"/>
      <c r="O369" s="59"/>
      <c r="P369" s="59"/>
      <c r="Q369" s="59"/>
      <c r="R369" s="59"/>
      <c r="S369" s="59"/>
      <c r="T369" s="59"/>
      <c r="U369" s="59"/>
      <c r="V369" s="59"/>
      <c r="W369" s="59"/>
    </row>
    <row r="370" spans="1:23" s="12" customFormat="1" ht="39.950000000000003" customHeight="1" x14ac:dyDescent="0.25">
      <c r="A370" s="42">
        <v>45558</v>
      </c>
      <c r="B370" s="50" t="s">
        <v>382</v>
      </c>
      <c r="C370" s="49" t="s">
        <v>384</v>
      </c>
      <c r="D370" s="13">
        <v>3800</v>
      </c>
      <c r="E370" s="13"/>
      <c r="F370" s="13">
        <f t="shared" si="7"/>
        <v>-1027487</v>
      </c>
      <c r="G370" s="50" t="s">
        <v>128</v>
      </c>
      <c r="H370" s="50"/>
      <c r="I370" s="60"/>
      <c r="J370" s="59"/>
      <c r="K370" s="59"/>
      <c r="L370" s="59"/>
      <c r="M370" s="59"/>
      <c r="N370" s="59"/>
      <c r="O370" s="59"/>
      <c r="P370" s="59"/>
      <c r="Q370" s="59"/>
      <c r="R370" s="59"/>
      <c r="S370" s="59"/>
      <c r="T370" s="59"/>
      <c r="U370" s="59"/>
      <c r="V370" s="59"/>
      <c r="W370" s="59"/>
    </row>
    <row r="371" spans="1:23" s="12" customFormat="1" ht="39.950000000000003" customHeight="1" x14ac:dyDescent="0.25">
      <c r="A371" s="42">
        <v>45558</v>
      </c>
      <c r="B371" s="50" t="s">
        <v>382</v>
      </c>
      <c r="C371" s="49" t="s">
        <v>390</v>
      </c>
      <c r="D371" s="13">
        <v>10000</v>
      </c>
      <c r="E371" s="13"/>
      <c r="F371" s="13">
        <f t="shared" si="7"/>
        <v>-1037487</v>
      </c>
      <c r="G371" s="50" t="s">
        <v>287</v>
      </c>
      <c r="H371" s="50"/>
      <c r="I371" s="60"/>
      <c r="J371" s="59"/>
      <c r="K371" s="59"/>
      <c r="L371" s="59"/>
      <c r="M371" s="59"/>
      <c r="N371" s="59"/>
      <c r="O371" s="59"/>
      <c r="P371" s="59"/>
      <c r="Q371" s="59"/>
      <c r="R371" s="59"/>
      <c r="S371" s="59"/>
      <c r="T371" s="59"/>
      <c r="U371" s="59"/>
      <c r="V371" s="59"/>
      <c r="W371" s="59"/>
    </row>
    <row r="372" spans="1:23" s="12" customFormat="1" ht="39.950000000000003" customHeight="1" x14ac:dyDescent="0.25">
      <c r="A372" s="42">
        <v>45558</v>
      </c>
      <c r="B372" s="50" t="s">
        <v>382</v>
      </c>
      <c r="C372" s="49" t="s">
        <v>259</v>
      </c>
      <c r="D372" s="13">
        <v>1000</v>
      </c>
      <c r="E372" s="13"/>
      <c r="F372" s="13">
        <f t="shared" si="7"/>
        <v>-1038487</v>
      </c>
      <c r="G372" s="50" t="s">
        <v>260</v>
      </c>
      <c r="H372" s="50"/>
      <c r="I372" s="60"/>
      <c r="J372" s="59"/>
      <c r="K372" s="59"/>
      <c r="L372" s="59"/>
      <c r="M372" s="59"/>
      <c r="N372" s="59"/>
      <c r="O372" s="59"/>
      <c r="P372" s="59"/>
      <c r="Q372" s="59"/>
      <c r="R372" s="59"/>
      <c r="S372" s="59"/>
      <c r="T372" s="59"/>
      <c r="U372" s="59"/>
      <c r="V372" s="59"/>
      <c r="W372" s="59"/>
    </row>
    <row r="373" spans="1:23" s="12" customFormat="1" ht="39.950000000000003" customHeight="1" x14ac:dyDescent="0.25">
      <c r="A373" s="42">
        <v>45558</v>
      </c>
      <c r="B373" s="50" t="s">
        <v>382</v>
      </c>
      <c r="C373" s="49" t="s">
        <v>386</v>
      </c>
      <c r="D373" s="13">
        <v>150</v>
      </c>
      <c r="E373" s="13"/>
      <c r="F373" s="13">
        <f t="shared" si="7"/>
        <v>-1038637</v>
      </c>
      <c r="G373" s="50" t="s">
        <v>337</v>
      </c>
      <c r="H373" s="50"/>
      <c r="I373" s="60"/>
      <c r="J373" s="59"/>
      <c r="K373" s="59"/>
      <c r="L373" s="59"/>
      <c r="M373" s="59"/>
      <c r="N373" s="59"/>
      <c r="O373" s="59"/>
      <c r="P373" s="59"/>
      <c r="Q373" s="59"/>
      <c r="R373" s="59"/>
      <c r="S373" s="59"/>
      <c r="T373" s="59"/>
      <c r="U373" s="59"/>
      <c r="V373" s="59"/>
      <c r="W373" s="59"/>
    </row>
    <row r="374" spans="1:23" s="12" customFormat="1" ht="39.950000000000003" customHeight="1" x14ac:dyDescent="0.25">
      <c r="A374" s="42">
        <v>45558</v>
      </c>
      <c r="B374" s="50" t="s">
        <v>382</v>
      </c>
      <c r="C374" s="49" t="s">
        <v>389</v>
      </c>
      <c r="D374" s="13">
        <v>24750</v>
      </c>
      <c r="E374" s="13"/>
      <c r="F374" s="13">
        <f t="shared" si="7"/>
        <v>-1063387</v>
      </c>
      <c r="G374" s="50" t="s">
        <v>216</v>
      </c>
      <c r="H374" s="50"/>
      <c r="I374" s="60"/>
      <c r="J374" s="59"/>
      <c r="K374" s="59"/>
      <c r="L374" s="59"/>
      <c r="M374" s="59"/>
      <c r="N374" s="59"/>
      <c r="O374" s="59"/>
      <c r="P374" s="59"/>
      <c r="Q374" s="59"/>
      <c r="R374" s="59"/>
      <c r="S374" s="59"/>
      <c r="T374" s="59"/>
      <c r="U374" s="59"/>
      <c r="V374" s="59"/>
      <c r="W374" s="59"/>
    </row>
    <row r="375" spans="1:23" s="12" customFormat="1" ht="39.950000000000003" customHeight="1" x14ac:dyDescent="0.25">
      <c r="A375" s="8">
        <v>45558</v>
      </c>
      <c r="B375" s="50" t="s">
        <v>382</v>
      </c>
      <c r="C375" s="49" t="s">
        <v>354</v>
      </c>
      <c r="D375" s="13">
        <v>10000</v>
      </c>
      <c r="E375" s="13"/>
      <c r="F375" s="13">
        <f t="shared" si="7"/>
        <v>-1073387</v>
      </c>
      <c r="G375" s="50" t="s">
        <v>355</v>
      </c>
      <c r="H375" s="50"/>
      <c r="I375" s="61"/>
    </row>
    <row r="376" spans="1:23" s="12" customFormat="1" ht="39.950000000000003" customHeight="1" x14ac:dyDescent="0.25">
      <c r="A376" s="8">
        <v>45558</v>
      </c>
      <c r="B376" s="50" t="s">
        <v>382</v>
      </c>
      <c r="C376" s="49" t="s">
        <v>388</v>
      </c>
      <c r="D376" s="13">
        <v>200</v>
      </c>
      <c r="E376" s="13"/>
      <c r="F376" s="13">
        <f t="shared" si="7"/>
        <v>-1073587</v>
      </c>
      <c r="G376" s="50" t="s">
        <v>287</v>
      </c>
      <c r="H376" s="50"/>
      <c r="I376" s="59"/>
    </row>
    <row r="377" spans="1:23" s="12" customFormat="1" ht="39.950000000000003" customHeight="1" x14ac:dyDescent="0.25">
      <c r="A377" s="8">
        <v>45558</v>
      </c>
      <c r="B377" s="50" t="s">
        <v>382</v>
      </c>
      <c r="C377" s="16" t="s">
        <v>256</v>
      </c>
      <c r="D377" s="17">
        <v>15000</v>
      </c>
      <c r="E377" s="17"/>
      <c r="F377" s="17">
        <f t="shared" si="7"/>
        <v>-1088587</v>
      </c>
      <c r="G377" s="50" t="s">
        <v>257</v>
      </c>
      <c r="H377" s="50"/>
      <c r="I377" s="55">
        <f>SUM(D366:D377)</f>
        <v>103150</v>
      </c>
    </row>
    <row r="378" spans="1:23" s="12" customFormat="1" ht="39.950000000000003" customHeight="1" x14ac:dyDescent="0.25">
      <c r="A378" s="8">
        <v>45568</v>
      </c>
      <c r="B378" s="50" t="s">
        <v>392</v>
      </c>
      <c r="C378" s="49" t="s">
        <v>391</v>
      </c>
      <c r="D378" s="13"/>
      <c r="E378" s="13">
        <v>50000</v>
      </c>
      <c r="F378" s="13">
        <f t="shared" si="7"/>
        <v>-1038587</v>
      </c>
      <c r="G378" s="50" t="s">
        <v>287</v>
      </c>
      <c r="H378" s="50"/>
      <c r="I378" s="59"/>
    </row>
    <row r="379" spans="1:23" s="12" customFormat="1" ht="39.950000000000003" customHeight="1" x14ac:dyDescent="0.25">
      <c r="A379" s="8">
        <v>45568</v>
      </c>
      <c r="B379" s="50" t="s">
        <v>392</v>
      </c>
      <c r="C379" s="49" t="s">
        <v>393</v>
      </c>
      <c r="D379" s="13"/>
      <c r="E379" s="13">
        <v>20000</v>
      </c>
      <c r="F379" s="13">
        <f t="shared" si="7"/>
        <v>-1018587</v>
      </c>
      <c r="G379" s="50" t="s">
        <v>337</v>
      </c>
      <c r="H379" s="50"/>
      <c r="I379" s="59"/>
    </row>
    <row r="380" spans="1:23" s="12" customFormat="1" ht="39.950000000000003" customHeight="1" x14ac:dyDescent="0.25">
      <c r="A380" s="8">
        <v>45568</v>
      </c>
      <c r="B380" s="50" t="s">
        <v>392</v>
      </c>
      <c r="C380" s="49" t="s">
        <v>407</v>
      </c>
      <c r="D380" s="11"/>
      <c r="E380" s="11">
        <v>30000</v>
      </c>
      <c r="F380" s="13">
        <f t="shared" si="7"/>
        <v>-988587</v>
      </c>
      <c r="G380" s="50" t="s">
        <v>337</v>
      </c>
      <c r="H380" s="9"/>
    </row>
    <row r="381" spans="1:23" s="12" customFormat="1" ht="39.950000000000003" customHeight="1" x14ac:dyDescent="0.25">
      <c r="A381" s="8">
        <v>45568</v>
      </c>
      <c r="B381" s="50" t="s">
        <v>392</v>
      </c>
      <c r="C381" s="10" t="s">
        <v>400</v>
      </c>
      <c r="D381" s="11">
        <v>10000</v>
      </c>
      <c r="E381" s="11"/>
      <c r="F381" s="13">
        <f t="shared" si="7"/>
        <v>-998587</v>
      </c>
      <c r="G381" s="9" t="s">
        <v>355</v>
      </c>
      <c r="H381" s="9"/>
    </row>
    <row r="382" spans="1:23" s="12" customFormat="1" ht="39.950000000000003" customHeight="1" x14ac:dyDescent="0.25">
      <c r="A382" s="8">
        <v>45568</v>
      </c>
      <c r="B382" s="50" t="s">
        <v>392</v>
      </c>
      <c r="C382" s="10" t="s">
        <v>394</v>
      </c>
      <c r="D382" s="11">
        <v>600</v>
      </c>
      <c r="E382" s="11"/>
      <c r="F382" s="13">
        <f t="shared" si="7"/>
        <v>-999187</v>
      </c>
      <c r="G382" s="9" t="s">
        <v>72</v>
      </c>
      <c r="H382" s="9"/>
    </row>
    <row r="383" spans="1:23" s="12" customFormat="1" ht="39.950000000000003" customHeight="1" x14ac:dyDescent="0.25">
      <c r="A383" s="8">
        <v>45568</v>
      </c>
      <c r="B383" s="50" t="s">
        <v>392</v>
      </c>
      <c r="C383" s="10" t="s">
        <v>398</v>
      </c>
      <c r="D383" s="11">
        <v>1000</v>
      </c>
      <c r="E383" s="11"/>
      <c r="F383" s="13">
        <f t="shared" si="7"/>
        <v>-1000187</v>
      </c>
      <c r="G383" s="9" t="s">
        <v>397</v>
      </c>
      <c r="H383" s="9"/>
    </row>
    <row r="384" spans="1:23" s="12" customFormat="1" ht="39.950000000000003" customHeight="1" x14ac:dyDescent="0.25">
      <c r="A384" s="8">
        <v>45568</v>
      </c>
      <c r="B384" s="50" t="s">
        <v>392</v>
      </c>
      <c r="C384" s="10" t="s">
        <v>354</v>
      </c>
      <c r="D384" s="11">
        <v>30000</v>
      </c>
      <c r="E384" s="11"/>
      <c r="F384" s="11">
        <f t="shared" si="7"/>
        <v>-1030187</v>
      </c>
      <c r="G384" s="9" t="s">
        <v>355</v>
      </c>
      <c r="H384" s="9"/>
    </row>
    <row r="385" spans="1:9" s="12" customFormat="1" ht="39.950000000000003" customHeight="1" x14ac:dyDescent="0.25">
      <c r="A385" s="8">
        <v>45568</v>
      </c>
      <c r="B385" s="50" t="s">
        <v>392</v>
      </c>
      <c r="C385" s="10" t="s">
        <v>395</v>
      </c>
      <c r="D385" s="11">
        <v>20000</v>
      </c>
      <c r="E385" s="11"/>
      <c r="F385" s="11">
        <f t="shared" si="7"/>
        <v>-1050187</v>
      </c>
      <c r="G385" s="9" t="s">
        <v>337</v>
      </c>
      <c r="H385" s="9"/>
    </row>
    <row r="386" spans="1:9" s="12" customFormat="1" ht="39.950000000000003" customHeight="1" x14ac:dyDescent="0.25">
      <c r="A386" s="8">
        <v>45568</v>
      </c>
      <c r="B386" s="50" t="s">
        <v>392</v>
      </c>
      <c r="C386" s="10" t="s">
        <v>396</v>
      </c>
      <c r="D386" s="11">
        <v>5000</v>
      </c>
      <c r="E386" s="11"/>
      <c r="F386" s="11">
        <f t="shared" si="7"/>
        <v>-1055187</v>
      </c>
      <c r="G386" s="9" t="s">
        <v>337</v>
      </c>
      <c r="H386" s="9"/>
    </row>
    <row r="387" spans="1:9" s="12" customFormat="1" ht="39.950000000000003" customHeight="1" x14ac:dyDescent="0.25">
      <c r="A387" s="8">
        <v>45568</v>
      </c>
      <c r="B387" s="50" t="s">
        <v>392</v>
      </c>
      <c r="C387" s="16" t="s">
        <v>256</v>
      </c>
      <c r="D387" s="17">
        <v>15000</v>
      </c>
      <c r="E387" s="17"/>
      <c r="F387" s="17">
        <f t="shared" si="7"/>
        <v>-1070187</v>
      </c>
      <c r="G387" s="9" t="s">
        <v>257</v>
      </c>
      <c r="H387" s="9"/>
      <c r="I387" s="55">
        <f>SUM(D378:D387)</f>
        <v>81600</v>
      </c>
    </row>
    <row r="388" spans="1:9" s="12" customFormat="1" ht="39.950000000000003" customHeight="1" x14ac:dyDescent="0.25">
      <c r="A388" s="8">
        <v>45572</v>
      </c>
      <c r="B388" s="50" t="s">
        <v>404</v>
      </c>
      <c r="C388" s="10" t="s">
        <v>403</v>
      </c>
      <c r="D388" s="11">
        <v>1000000</v>
      </c>
      <c r="E388" s="11"/>
      <c r="F388" s="11">
        <f t="shared" si="7"/>
        <v>-2070187</v>
      </c>
      <c r="G388" s="9"/>
      <c r="H388" s="9"/>
    </row>
    <row r="389" spans="1:9" s="12" customFormat="1" ht="39.950000000000003" customHeight="1" x14ac:dyDescent="0.25">
      <c r="A389" s="8">
        <v>45572</v>
      </c>
      <c r="B389" s="50" t="s">
        <v>404</v>
      </c>
      <c r="C389" s="10" t="s">
        <v>405</v>
      </c>
      <c r="D389" s="11">
        <f>25*130+50+125*80+4*968+5*1286+2*2526+2*1937+10*25+20*10+20*20+20*15+50</f>
        <v>33728</v>
      </c>
      <c r="E389" s="11"/>
      <c r="F389" s="11">
        <f t="shared" si="7"/>
        <v>-2103915</v>
      </c>
      <c r="G389" s="9"/>
      <c r="H389" s="9"/>
    </row>
    <row r="390" spans="1:9" s="12" customFormat="1" ht="39.950000000000003" customHeight="1" x14ac:dyDescent="0.25">
      <c r="A390" s="8">
        <v>45574</v>
      </c>
      <c r="B390" s="50" t="s">
        <v>404</v>
      </c>
      <c r="C390" s="10" t="s">
        <v>406</v>
      </c>
      <c r="D390" s="11">
        <v>1000000</v>
      </c>
      <c r="E390" s="11"/>
      <c r="F390" s="11">
        <f t="shared" si="7"/>
        <v>-3103915</v>
      </c>
      <c r="G390" s="9"/>
      <c r="H390" s="9"/>
    </row>
    <row r="391" spans="1:9" s="12" customFormat="1" ht="39.950000000000003" customHeight="1" x14ac:dyDescent="0.25">
      <c r="A391" s="8">
        <v>45570</v>
      </c>
      <c r="B391" s="50" t="s">
        <v>411</v>
      </c>
      <c r="C391" s="10" t="s">
        <v>408</v>
      </c>
      <c r="D391" s="11"/>
      <c r="E391" s="11">
        <v>50000</v>
      </c>
      <c r="F391" s="11">
        <f t="shared" si="7"/>
        <v>-3053915</v>
      </c>
      <c r="G391" s="9"/>
      <c r="H391" s="9"/>
    </row>
    <row r="392" spans="1:9" s="12" customFormat="1" ht="39.950000000000003" customHeight="1" x14ac:dyDescent="0.25">
      <c r="A392" s="8">
        <v>45571</v>
      </c>
      <c r="B392" s="50" t="s">
        <v>411</v>
      </c>
      <c r="C392" s="10" t="s">
        <v>409</v>
      </c>
      <c r="D392" s="11"/>
      <c r="E392" s="11">
        <v>50000</v>
      </c>
      <c r="F392" s="11">
        <f t="shared" si="7"/>
        <v>-3003915</v>
      </c>
      <c r="G392" s="9"/>
      <c r="H392" s="9"/>
    </row>
    <row r="393" spans="1:9" s="12" customFormat="1" ht="39.950000000000003" customHeight="1" x14ac:dyDescent="0.25">
      <c r="A393" s="8">
        <v>45574</v>
      </c>
      <c r="B393" s="50" t="s">
        <v>411</v>
      </c>
      <c r="C393" s="10" t="s">
        <v>410</v>
      </c>
      <c r="D393" s="11"/>
      <c r="E393" s="11">
        <v>100000</v>
      </c>
      <c r="F393" s="11">
        <f t="shared" si="7"/>
        <v>-2903915</v>
      </c>
      <c r="G393" s="9"/>
      <c r="H393" s="9"/>
    </row>
    <row r="394" spans="1:9" s="12" customFormat="1" ht="39.950000000000003" customHeight="1" x14ac:dyDescent="0.25">
      <c r="A394" s="8">
        <v>45575</v>
      </c>
      <c r="B394" s="50" t="s">
        <v>411</v>
      </c>
      <c r="C394" s="10" t="s">
        <v>412</v>
      </c>
      <c r="D394" s="11">
        <f>1300+250+13*6+150+15*30+4*20+40+30+140+15*30+4*20+40</f>
        <v>3088</v>
      </c>
      <c r="E394" s="11"/>
      <c r="F394" s="11">
        <f t="shared" si="7"/>
        <v>-2907003</v>
      </c>
      <c r="G394" s="9" t="s">
        <v>337</v>
      </c>
      <c r="H394" s="9"/>
    </row>
    <row r="395" spans="1:9" s="12" customFormat="1" ht="39.950000000000003" customHeight="1" x14ac:dyDescent="0.25">
      <c r="A395" s="8">
        <v>45575</v>
      </c>
      <c r="B395" s="50" t="s">
        <v>411</v>
      </c>
      <c r="C395" s="10" t="s">
        <v>413</v>
      </c>
      <c r="D395" s="11">
        <v>1347</v>
      </c>
      <c r="E395" s="11"/>
      <c r="F395" s="11">
        <f t="shared" si="7"/>
        <v>-2908350</v>
      </c>
      <c r="G395" s="9" t="s">
        <v>337</v>
      </c>
      <c r="H395" s="9"/>
    </row>
    <row r="396" spans="1:9" s="12" customFormat="1" ht="39.950000000000003" customHeight="1" x14ac:dyDescent="0.25">
      <c r="A396" s="8">
        <v>45575</v>
      </c>
      <c r="B396" s="50" t="s">
        <v>411</v>
      </c>
      <c r="C396" s="10" t="s">
        <v>414</v>
      </c>
      <c r="D396" s="11">
        <v>1470</v>
      </c>
      <c r="E396" s="11"/>
      <c r="F396" s="11">
        <f t="shared" si="7"/>
        <v>-2909820</v>
      </c>
      <c r="G396" s="9" t="s">
        <v>337</v>
      </c>
      <c r="H396" s="9"/>
    </row>
    <row r="397" spans="1:9" s="12" customFormat="1" ht="39.950000000000003" customHeight="1" x14ac:dyDescent="0.25">
      <c r="A397" s="8">
        <v>45575</v>
      </c>
      <c r="B397" s="50" t="s">
        <v>411</v>
      </c>
      <c r="C397" s="10" t="s">
        <v>415</v>
      </c>
      <c r="D397" s="11">
        <v>15000</v>
      </c>
      <c r="E397" s="11"/>
      <c r="F397" s="11">
        <f t="shared" si="7"/>
        <v>-2924820</v>
      </c>
      <c r="G397" s="52" t="s">
        <v>166</v>
      </c>
      <c r="H397" s="9"/>
    </row>
    <row r="398" spans="1:9" s="12" customFormat="1" ht="39.950000000000003" customHeight="1" x14ac:dyDescent="0.25">
      <c r="A398" s="8">
        <v>45575</v>
      </c>
      <c r="B398" s="50" t="s">
        <v>411</v>
      </c>
      <c r="C398" s="10" t="s">
        <v>416</v>
      </c>
      <c r="D398" s="11">
        <v>10000</v>
      </c>
      <c r="E398" s="11"/>
      <c r="F398" s="11">
        <f t="shared" si="7"/>
        <v>-2934820</v>
      </c>
      <c r="G398" s="9" t="s">
        <v>260</v>
      </c>
      <c r="H398" s="9"/>
    </row>
    <row r="399" spans="1:9" s="12" customFormat="1" ht="39.950000000000003" customHeight="1" x14ac:dyDescent="0.25">
      <c r="A399" s="8">
        <v>45575</v>
      </c>
      <c r="B399" s="50" t="s">
        <v>411</v>
      </c>
      <c r="C399" s="10" t="s">
        <v>417</v>
      </c>
      <c r="D399" s="11">
        <v>1000</v>
      </c>
      <c r="E399" s="11"/>
      <c r="F399" s="11">
        <f t="shared" si="7"/>
        <v>-2935820</v>
      </c>
      <c r="G399" s="9" t="s">
        <v>337</v>
      </c>
      <c r="H399" s="9"/>
    </row>
    <row r="400" spans="1:9" s="12" customFormat="1" ht="39.950000000000003" customHeight="1" x14ac:dyDescent="0.25">
      <c r="A400" s="8">
        <v>45575</v>
      </c>
      <c r="B400" s="50" t="s">
        <v>411</v>
      </c>
      <c r="C400" s="49" t="s">
        <v>418</v>
      </c>
      <c r="D400" s="13">
        <f>2.5*1600</f>
        <v>4000</v>
      </c>
      <c r="E400" s="13"/>
      <c r="F400" s="13">
        <f t="shared" si="7"/>
        <v>-2939820</v>
      </c>
      <c r="G400" s="9" t="s">
        <v>337</v>
      </c>
      <c r="H400" s="9"/>
      <c r="I400" s="61"/>
    </row>
    <row r="401" spans="1:9" s="12" customFormat="1" ht="39.950000000000003" customHeight="1" x14ac:dyDescent="0.25">
      <c r="A401" s="8">
        <v>45578</v>
      </c>
      <c r="B401" s="50" t="s">
        <v>411</v>
      </c>
      <c r="C401" s="16" t="s">
        <v>419</v>
      </c>
      <c r="D401" s="17"/>
      <c r="E401" s="17">
        <v>100000</v>
      </c>
      <c r="F401" s="17">
        <f t="shared" si="7"/>
        <v>-2839820</v>
      </c>
      <c r="G401" s="9"/>
      <c r="H401" s="9"/>
      <c r="I401" s="55">
        <f>SUM(D388:D401)</f>
        <v>2069633</v>
      </c>
    </row>
    <row r="402" spans="1:9" s="12" customFormat="1" ht="39.950000000000003" customHeight="1" x14ac:dyDescent="0.25">
      <c r="A402" s="8">
        <v>45579</v>
      </c>
      <c r="B402" s="50" t="s">
        <v>421</v>
      </c>
      <c r="C402" s="10" t="s">
        <v>420</v>
      </c>
      <c r="D402" s="11"/>
      <c r="E402" s="11">
        <v>100000</v>
      </c>
      <c r="F402" s="11">
        <f t="shared" si="7"/>
        <v>-2739820</v>
      </c>
      <c r="G402" s="9"/>
      <c r="H402" s="9"/>
    </row>
    <row r="403" spans="1:9" s="12" customFormat="1" ht="39.950000000000003" customHeight="1" x14ac:dyDescent="0.25">
      <c r="A403" s="8">
        <v>45582</v>
      </c>
      <c r="B403" s="50" t="s">
        <v>421</v>
      </c>
      <c r="C403" s="10" t="s">
        <v>422</v>
      </c>
      <c r="D403" s="11">
        <v>500</v>
      </c>
      <c r="E403" s="11"/>
      <c r="F403" s="11">
        <f t="shared" ref="F403:F593" si="8">F402+E403-D403</f>
        <v>-2740320</v>
      </c>
      <c r="G403" s="9" t="s">
        <v>72</v>
      </c>
      <c r="H403" s="9"/>
    </row>
    <row r="404" spans="1:9" s="12" customFormat="1" ht="39.950000000000003" customHeight="1" x14ac:dyDescent="0.25">
      <c r="A404" s="8">
        <v>45582</v>
      </c>
      <c r="B404" s="50" t="s">
        <v>421</v>
      </c>
      <c r="C404" s="10" t="s">
        <v>423</v>
      </c>
      <c r="D404" s="11">
        <v>250</v>
      </c>
      <c r="E404" s="11"/>
      <c r="F404" s="11">
        <f t="shared" si="8"/>
        <v>-2740570</v>
      </c>
      <c r="G404" s="9"/>
      <c r="H404" s="9"/>
    </row>
    <row r="405" spans="1:9" s="12" customFormat="1" ht="39.950000000000003" customHeight="1" x14ac:dyDescent="0.25">
      <c r="A405" s="8">
        <v>45582</v>
      </c>
      <c r="B405" s="50" t="s">
        <v>421</v>
      </c>
      <c r="C405" s="10" t="s">
        <v>424</v>
      </c>
      <c r="D405" s="11">
        <v>600</v>
      </c>
      <c r="E405" s="11"/>
      <c r="F405" s="11">
        <f t="shared" si="8"/>
        <v>-2741170</v>
      </c>
      <c r="G405" s="9"/>
      <c r="H405" s="9"/>
    </row>
    <row r="406" spans="1:9" s="12" customFormat="1" ht="39.950000000000003" customHeight="1" x14ac:dyDescent="0.25">
      <c r="A406" s="8">
        <v>45582</v>
      </c>
      <c r="B406" s="50" t="s">
        <v>421</v>
      </c>
      <c r="C406" s="10" t="s">
        <v>425</v>
      </c>
      <c r="D406" s="11">
        <v>5150</v>
      </c>
      <c r="E406" s="11"/>
      <c r="F406" s="11">
        <f t="shared" si="8"/>
        <v>-2746320</v>
      </c>
      <c r="G406" s="9" t="s">
        <v>128</v>
      </c>
      <c r="H406" s="9"/>
    </row>
    <row r="407" spans="1:9" s="12" customFormat="1" ht="39.950000000000003" customHeight="1" x14ac:dyDescent="0.25">
      <c r="A407" s="8">
        <v>45582</v>
      </c>
      <c r="B407" s="50" t="s">
        <v>421</v>
      </c>
      <c r="C407" s="10" t="s">
        <v>426</v>
      </c>
      <c r="D407" s="11">
        <v>300</v>
      </c>
      <c r="E407" s="11"/>
      <c r="F407" s="11">
        <f t="shared" si="8"/>
        <v>-2746620</v>
      </c>
      <c r="G407" s="9" t="s">
        <v>287</v>
      </c>
      <c r="H407" s="9"/>
    </row>
    <row r="408" spans="1:9" s="12" customFormat="1" ht="39.950000000000003" customHeight="1" x14ac:dyDescent="0.25">
      <c r="A408" s="8">
        <v>45582</v>
      </c>
      <c r="B408" s="50" t="s">
        <v>421</v>
      </c>
      <c r="C408" s="16" t="s">
        <v>256</v>
      </c>
      <c r="D408" s="17">
        <v>15000</v>
      </c>
      <c r="E408" s="17"/>
      <c r="F408" s="17">
        <f t="shared" si="8"/>
        <v>-2761620</v>
      </c>
      <c r="G408" s="9" t="s">
        <v>257</v>
      </c>
      <c r="H408" s="9"/>
      <c r="I408" s="55">
        <f>SUM(D402:D408)</f>
        <v>21800</v>
      </c>
    </row>
    <row r="409" spans="1:9" s="59" customFormat="1" ht="39.950000000000003" customHeight="1" x14ac:dyDescent="0.25">
      <c r="A409" s="42">
        <v>45587</v>
      </c>
      <c r="B409" s="50" t="s">
        <v>431</v>
      </c>
      <c r="C409" s="49" t="s">
        <v>429</v>
      </c>
      <c r="D409" s="13"/>
      <c r="E409" s="13">
        <v>50000</v>
      </c>
      <c r="F409" s="13">
        <f t="shared" si="8"/>
        <v>-2711620</v>
      </c>
      <c r="G409" s="50"/>
      <c r="H409" s="50"/>
      <c r="I409" s="60"/>
    </row>
    <row r="410" spans="1:9" s="59" customFormat="1" ht="39.950000000000003" customHeight="1" x14ac:dyDescent="0.25">
      <c r="A410" s="42">
        <v>45587</v>
      </c>
      <c r="B410" s="50" t="s">
        <v>431</v>
      </c>
      <c r="C410" s="49" t="s">
        <v>430</v>
      </c>
      <c r="D410" s="13"/>
      <c r="E410" s="13">
        <v>50000</v>
      </c>
      <c r="F410" s="13">
        <f t="shared" si="8"/>
        <v>-2661620</v>
      </c>
      <c r="G410" s="50"/>
      <c r="H410" s="50"/>
      <c r="I410" s="60"/>
    </row>
    <row r="411" spans="1:9" s="59" customFormat="1" ht="39.950000000000003" customHeight="1" x14ac:dyDescent="0.25">
      <c r="A411" s="42">
        <v>45587</v>
      </c>
      <c r="B411" s="50" t="s">
        <v>431</v>
      </c>
      <c r="C411" s="49" t="s">
        <v>432</v>
      </c>
      <c r="D411" s="13">
        <v>24000</v>
      </c>
      <c r="E411" s="13"/>
      <c r="F411" s="13">
        <f t="shared" si="8"/>
        <v>-2685620</v>
      </c>
      <c r="G411" s="50" t="s">
        <v>216</v>
      </c>
      <c r="H411" s="50"/>
      <c r="I411" s="60"/>
    </row>
    <row r="412" spans="1:9" s="59" customFormat="1" ht="39.950000000000003" customHeight="1" x14ac:dyDescent="0.25">
      <c r="A412" s="42">
        <v>45587</v>
      </c>
      <c r="B412" s="50" t="s">
        <v>431</v>
      </c>
      <c r="C412" s="49" t="s">
        <v>379</v>
      </c>
      <c r="D412" s="13">
        <v>500</v>
      </c>
      <c r="E412" s="13"/>
      <c r="F412" s="13">
        <f t="shared" si="8"/>
        <v>-2686120</v>
      </c>
      <c r="G412" s="50" t="s">
        <v>72</v>
      </c>
      <c r="H412" s="50"/>
      <c r="I412" s="60"/>
    </row>
    <row r="413" spans="1:9" s="59" customFormat="1" ht="39.950000000000003" customHeight="1" x14ac:dyDescent="0.25">
      <c r="A413" s="42">
        <v>45587</v>
      </c>
      <c r="B413" s="50" t="s">
        <v>431</v>
      </c>
      <c r="C413" s="49" t="s">
        <v>433</v>
      </c>
      <c r="D413" s="13">
        <v>4050</v>
      </c>
      <c r="E413" s="13"/>
      <c r="F413" s="13">
        <f t="shared" si="8"/>
        <v>-2690170</v>
      </c>
      <c r="G413" s="50" t="s">
        <v>434</v>
      </c>
      <c r="H413" s="50"/>
      <c r="I413" s="60"/>
    </row>
    <row r="414" spans="1:9" s="59" customFormat="1" ht="39.950000000000003" customHeight="1" x14ac:dyDescent="0.25">
      <c r="A414" s="42">
        <v>45587</v>
      </c>
      <c r="B414" s="50" t="s">
        <v>431</v>
      </c>
      <c r="C414" s="49" t="s">
        <v>435</v>
      </c>
      <c r="D414" s="13">
        <v>1550</v>
      </c>
      <c r="E414" s="13"/>
      <c r="F414" s="13">
        <f t="shared" si="8"/>
        <v>-2691720</v>
      </c>
      <c r="G414" s="50" t="s">
        <v>128</v>
      </c>
      <c r="H414" s="50"/>
      <c r="I414" s="60"/>
    </row>
    <row r="415" spans="1:9" s="59" customFormat="1" ht="39.950000000000003" customHeight="1" x14ac:dyDescent="0.25">
      <c r="A415" s="42">
        <v>45587</v>
      </c>
      <c r="B415" s="50" t="s">
        <v>431</v>
      </c>
      <c r="C415" s="49" t="s">
        <v>436</v>
      </c>
      <c r="D415" s="13"/>
      <c r="E415" s="13">
        <v>80000</v>
      </c>
      <c r="F415" s="13">
        <f t="shared" si="8"/>
        <v>-2611720</v>
      </c>
      <c r="G415" s="50"/>
      <c r="H415" s="63"/>
    </row>
    <row r="416" spans="1:9" s="12" customFormat="1" ht="39.950000000000003" customHeight="1" x14ac:dyDescent="0.25">
      <c r="A416" s="42">
        <v>45587</v>
      </c>
      <c r="B416" s="50" t="s">
        <v>431</v>
      </c>
      <c r="C416" s="49" t="s">
        <v>438</v>
      </c>
      <c r="D416" s="13"/>
      <c r="E416" s="13">
        <v>300000</v>
      </c>
      <c r="F416" s="13">
        <f t="shared" si="8"/>
        <v>-2311720</v>
      </c>
      <c r="G416" s="50"/>
      <c r="H416" s="9"/>
    </row>
    <row r="417" spans="1:9" s="12" customFormat="1" ht="39.950000000000003" customHeight="1" x14ac:dyDescent="0.25">
      <c r="A417" s="42">
        <v>45587</v>
      </c>
      <c r="B417" s="50" t="s">
        <v>431</v>
      </c>
      <c r="C417" s="49" t="s">
        <v>439</v>
      </c>
      <c r="D417" s="13"/>
      <c r="E417" s="13">
        <v>12500</v>
      </c>
      <c r="F417" s="13">
        <f t="shared" si="8"/>
        <v>-2299220</v>
      </c>
      <c r="G417" s="50"/>
      <c r="H417" s="9"/>
    </row>
    <row r="418" spans="1:9" s="12" customFormat="1" ht="39.950000000000003" customHeight="1" x14ac:dyDescent="0.25">
      <c r="A418" s="42">
        <v>45587</v>
      </c>
      <c r="B418" s="50" t="s">
        <v>431</v>
      </c>
      <c r="C418" s="49" t="s">
        <v>440</v>
      </c>
      <c r="D418" s="13"/>
      <c r="E418" s="13">
        <v>50000</v>
      </c>
      <c r="F418" s="13">
        <f t="shared" si="8"/>
        <v>-2249220</v>
      </c>
      <c r="G418" s="50"/>
      <c r="H418" s="9"/>
    </row>
    <row r="419" spans="1:9" s="12" customFormat="1" ht="39.950000000000003" customHeight="1" x14ac:dyDescent="0.25">
      <c r="A419" s="42">
        <v>45587</v>
      </c>
      <c r="B419" s="50" t="s">
        <v>431</v>
      </c>
      <c r="C419" s="49" t="s">
        <v>441</v>
      </c>
      <c r="D419" s="13"/>
      <c r="E419" s="13">
        <v>100000</v>
      </c>
      <c r="F419" s="13">
        <f t="shared" si="8"/>
        <v>-2149220</v>
      </c>
      <c r="G419" s="50"/>
      <c r="H419" s="9"/>
    </row>
    <row r="420" spans="1:9" s="12" customFormat="1" ht="39.950000000000003" customHeight="1" x14ac:dyDescent="0.25">
      <c r="A420" s="42">
        <v>45587</v>
      </c>
      <c r="B420" s="50" t="s">
        <v>431</v>
      </c>
      <c r="C420" s="49" t="s">
        <v>442</v>
      </c>
      <c r="D420" s="13"/>
      <c r="E420" s="13">
        <v>135000</v>
      </c>
      <c r="F420" s="13">
        <f t="shared" si="8"/>
        <v>-2014220</v>
      </c>
      <c r="G420" s="50"/>
      <c r="H420" s="9"/>
    </row>
    <row r="421" spans="1:9" s="12" customFormat="1" ht="39.950000000000003" customHeight="1" x14ac:dyDescent="0.25">
      <c r="A421" s="42">
        <v>45587</v>
      </c>
      <c r="B421" s="50" t="s">
        <v>431</v>
      </c>
      <c r="C421" s="49" t="s">
        <v>443</v>
      </c>
      <c r="D421" s="13"/>
      <c r="E421" s="13">
        <v>50000</v>
      </c>
      <c r="F421" s="13">
        <f t="shared" si="8"/>
        <v>-1964220</v>
      </c>
      <c r="G421" s="50"/>
      <c r="H421" s="9"/>
    </row>
    <row r="422" spans="1:9" s="12" customFormat="1" ht="39.950000000000003" customHeight="1" x14ac:dyDescent="0.25">
      <c r="A422" s="42">
        <v>45587</v>
      </c>
      <c r="B422" s="50" t="s">
        <v>431</v>
      </c>
      <c r="C422" s="16" t="s">
        <v>444</v>
      </c>
      <c r="D422" s="17"/>
      <c r="E422" s="17">
        <v>200000</v>
      </c>
      <c r="F422" s="17">
        <f t="shared" si="8"/>
        <v>-1764220</v>
      </c>
      <c r="G422" s="9"/>
      <c r="H422" s="9"/>
      <c r="I422" s="55" t="s">
        <v>449</v>
      </c>
    </row>
    <row r="423" spans="1:9" s="12" customFormat="1" ht="39.950000000000003" customHeight="1" x14ac:dyDescent="0.25">
      <c r="A423" s="8">
        <v>45608</v>
      </c>
      <c r="B423" s="50" t="s">
        <v>437</v>
      </c>
      <c r="C423" s="10" t="s">
        <v>256</v>
      </c>
      <c r="D423" s="11">
        <v>30000</v>
      </c>
      <c r="E423" s="11"/>
      <c r="F423" s="11">
        <f t="shared" si="8"/>
        <v>-1794220</v>
      </c>
      <c r="G423" s="9" t="s">
        <v>257</v>
      </c>
      <c r="H423" s="9"/>
    </row>
    <row r="424" spans="1:9" s="12" customFormat="1" ht="39.950000000000003" customHeight="1" x14ac:dyDescent="0.25">
      <c r="A424" s="42">
        <v>45608</v>
      </c>
      <c r="B424" s="50" t="s">
        <v>437</v>
      </c>
      <c r="C424" s="49" t="s">
        <v>445</v>
      </c>
      <c r="D424" s="13">
        <f>2.45*1600</f>
        <v>3920.0000000000005</v>
      </c>
      <c r="E424" s="13"/>
      <c r="F424" s="13">
        <f t="shared" si="8"/>
        <v>-1798140</v>
      </c>
      <c r="G424" s="50" t="s">
        <v>337</v>
      </c>
      <c r="H424" s="9"/>
    </row>
    <row r="425" spans="1:9" s="12" customFormat="1" ht="39.950000000000003" customHeight="1" x14ac:dyDescent="0.25">
      <c r="A425" s="42">
        <v>45608</v>
      </c>
      <c r="B425" s="50" t="s">
        <v>437</v>
      </c>
      <c r="C425" s="49" t="s">
        <v>69</v>
      </c>
      <c r="D425" s="13">
        <v>200</v>
      </c>
      <c r="E425" s="13"/>
      <c r="F425" s="13">
        <f t="shared" si="8"/>
        <v>-1798340</v>
      </c>
      <c r="G425" s="50" t="s">
        <v>337</v>
      </c>
      <c r="H425" s="9"/>
    </row>
    <row r="426" spans="1:9" s="12" customFormat="1" ht="39.950000000000003" customHeight="1" x14ac:dyDescent="0.25">
      <c r="A426" s="42">
        <v>45608</v>
      </c>
      <c r="B426" s="50" t="s">
        <v>437</v>
      </c>
      <c r="C426" s="49" t="s">
        <v>395</v>
      </c>
      <c r="D426" s="13">
        <v>30000</v>
      </c>
      <c r="E426" s="13"/>
      <c r="F426" s="13">
        <f t="shared" si="8"/>
        <v>-1828340</v>
      </c>
      <c r="G426" s="50" t="s">
        <v>337</v>
      </c>
      <c r="H426" s="9"/>
      <c r="I426" s="59"/>
    </row>
    <row r="427" spans="1:9" s="12" customFormat="1" ht="39.950000000000003" customHeight="1" x14ac:dyDescent="0.25">
      <c r="A427" s="42">
        <v>45608</v>
      </c>
      <c r="B427" s="50" t="s">
        <v>437</v>
      </c>
      <c r="C427" s="49" t="s">
        <v>446</v>
      </c>
      <c r="D427" s="13">
        <v>280</v>
      </c>
      <c r="E427" s="13"/>
      <c r="F427" s="13">
        <f t="shared" si="8"/>
        <v>-1828620</v>
      </c>
      <c r="G427" s="50" t="s">
        <v>337</v>
      </c>
      <c r="H427" s="9" t="s">
        <v>166</v>
      </c>
      <c r="I427" s="61">
        <f>SUM(D423:D427)</f>
        <v>64400</v>
      </c>
    </row>
    <row r="428" spans="1:9" s="12" customFormat="1" ht="39.950000000000003" customHeight="1" x14ac:dyDescent="0.25">
      <c r="A428" s="42">
        <v>45608</v>
      </c>
      <c r="B428" s="50" t="s">
        <v>437</v>
      </c>
      <c r="C428" s="16" t="s">
        <v>447</v>
      </c>
      <c r="D428" s="17">
        <f>21950+650</f>
        <v>22600</v>
      </c>
      <c r="E428" s="17"/>
      <c r="F428" s="17">
        <f t="shared" si="8"/>
        <v>-1851220</v>
      </c>
      <c r="G428" s="50"/>
      <c r="H428" s="9"/>
      <c r="I428" s="61">
        <f>SUM(D423:D428)</f>
        <v>87000</v>
      </c>
    </row>
    <row r="429" spans="1:9" s="12" customFormat="1" ht="39.950000000000003" customHeight="1" x14ac:dyDescent="0.25">
      <c r="A429" s="42">
        <v>45623</v>
      </c>
      <c r="B429" s="50" t="s">
        <v>448</v>
      </c>
      <c r="C429" s="49" t="s">
        <v>450</v>
      </c>
      <c r="D429" s="13">
        <f>5*3000</f>
        <v>15000</v>
      </c>
      <c r="E429" s="13"/>
      <c r="F429" s="13">
        <f t="shared" si="8"/>
        <v>-1866220</v>
      </c>
      <c r="G429" s="50" t="s">
        <v>216</v>
      </c>
      <c r="H429" s="9"/>
    </row>
    <row r="430" spans="1:9" s="12" customFormat="1" ht="39.950000000000003" customHeight="1" x14ac:dyDescent="0.25">
      <c r="A430" s="42">
        <v>45623</v>
      </c>
      <c r="B430" s="50" t="s">
        <v>448</v>
      </c>
      <c r="C430" s="49" t="s">
        <v>451</v>
      </c>
      <c r="D430" s="13">
        <v>625</v>
      </c>
      <c r="E430" s="13"/>
      <c r="F430" s="13">
        <f t="shared" si="8"/>
        <v>-1866845</v>
      </c>
      <c r="G430" s="50" t="s">
        <v>257</v>
      </c>
      <c r="H430" s="9"/>
    </row>
    <row r="431" spans="1:9" s="12" customFormat="1" ht="39.950000000000003" customHeight="1" x14ac:dyDescent="0.25">
      <c r="A431" s="42">
        <v>45623</v>
      </c>
      <c r="B431" s="50" t="s">
        <v>448</v>
      </c>
      <c r="C431" s="49" t="s">
        <v>452</v>
      </c>
      <c r="D431" s="13">
        <f>1900*3</f>
        <v>5700</v>
      </c>
      <c r="E431" s="13"/>
      <c r="F431" s="13">
        <f t="shared" si="8"/>
        <v>-1872545</v>
      </c>
      <c r="G431" s="50" t="s">
        <v>337</v>
      </c>
      <c r="H431" s="9"/>
    </row>
    <row r="432" spans="1:9" s="12" customFormat="1" ht="39.950000000000003" customHeight="1" x14ac:dyDescent="0.25">
      <c r="A432" s="42">
        <v>45623</v>
      </c>
      <c r="B432" s="50" t="s">
        <v>448</v>
      </c>
      <c r="C432" s="10" t="s">
        <v>453</v>
      </c>
      <c r="D432" s="11">
        <f>1500</f>
        <v>1500</v>
      </c>
      <c r="E432" s="11"/>
      <c r="F432" s="11">
        <f t="shared" si="8"/>
        <v>-1874045</v>
      </c>
      <c r="G432" s="9" t="s">
        <v>128</v>
      </c>
      <c r="H432" s="9"/>
    </row>
    <row r="433" spans="1:9" s="12" customFormat="1" ht="39.950000000000003" customHeight="1" x14ac:dyDescent="0.25">
      <c r="A433" s="42">
        <v>45623</v>
      </c>
      <c r="B433" s="50" t="s">
        <v>448</v>
      </c>
      <c r="C433" s="10" t="s">
        <v>454</v>
      </c>
      <c r="D433" s="11">
        <v>800</v>
      </c>
      <c r="E433" s="11"/>
      <c r="F433" s="11">
        <f t="shared" si="8"/>
        <v>-1874845</v>
      </c>
      <c r="G433" s="9"/>
      <c r="H433" s="9"/>
    </row>
    <row r="434" spans="1:9" s="12" customFormat="1" ht="39.950000000000003" customHeight="1" x14ac:dyDescent="0.25">
      <c r="A434" s="42">
        <v>45623</v>
      </c>
      <c r="B434" s="50" t="s">
        <v>448</v>
      </c>
      <c r="C434" s="10" t="s">
        <v>455</v>
      </c>
      <c r="D434" s="11">
        <v>160</v>
      </c>
      <c r="E434" s="11"/>
      <c r="F434" s="11">
        <f t="shared" si="8"/>
        <v>-1875005</v>
      </c>
      <c r="G434" s="9"/>
      <c r="H434" s="9"/>
      <c r="I434" s="19"/>
    </row>
    <row r="435" spans="1:9" s="12" customFormat="1" ht="39.950000000000003" customHeight="1" x14ac:dyDescent="0.25">
      <c r="A435" s="42">
        <v>45623</v>
      </c>
      <c r="B435" s="50" t="s">
        <v>448</v>
      </c>
      <c r="C435" s="10" t="s">
        <v>456</v>
      </c>
      <c r="D435" s="11"/>
      <c r="E435" s="11">
        <v>50000</v>
      </c>
      <c r="F435" s="11">
        <f t="shared" si="8"/>
        <v>-1825005</v>
      </c>
      <c r="G435" s="9"/>
      <c r="H435" s="9"/>
    </row>
    <row r="436" spans="1:9" s="12" customFormat="1" ht="39.950000000000003" customHeight="1" x14ac:dyDescent="0.25">
      <c r="A436" s="42">
        <v>45623</v>
      </c>
      <c r="B436" s="50" t="s">
        <v>448</v>
      </c>
      <c r="C436" s="10" t="s">
        <v>457</v>
      </c>
      <c r="D436" s="11"/>
      <c r="E436" s="11">
        <v>100000</v>
      </c>
      <c r="F436" s="11">
        <f t="shared" si="8"/>
        <v>-1725005</v>
      </c>
      <c r="G436" s="9"/>
      <c r="H436" s="9"/>
    </row>
    <row r="437" spans="1:9" s="12" customFormat="1" ht="39.950000000000003" customHeight="1" x14ac:dyDescent="0.25">
      <c r="A437" s="42">
        <v>45623</v>
      </c>
      <c r="B437" s="50" t="s">
        <v>448</v>
      </c>
      <c r="C437" s="10" t="s">
        <v>458</v>
      </c>
      <c r="D437" s="11"/>
      <c r="E437" s="11">
        <v>50000</v>
      </c>
      <c r="F437" s="11">
        <f t="shared" si="8"/>
        <v>-1675005</v>
      </c>
      <c r="G437" s="9"/>
      <c r="H437" s="9"/>
    </row>
    <row r="438" spans="1:9" s="12" customFormat="1" ht="39.950000000000003" customHeight="1" x14ac:dyDescent="0.25">
      <c r="A438" s="42">
        <v>45623</v>
      </c>
      <c r="B438" s="50" t="s">
        <v>448</v>
      </c>
      <c r="C438" s="16" t="s">
        <v>459</v>
      </c>
      <c r="D438" s="17"/>
      <c r="E438" s="17">
        <v>100000</v>
      </c>
      <c r="F438" s="17">
        <f t="shared" si="8"/>
        <v>-1575005</v>
      </c>
      <c r="G438" s="9"/>
      <c r="H438" s="9"/>
      <c r="I438" s="19">
        <f>SUM(D429:D434)</f>
        <v>23785</v>
      </c>
    </row>
    <row r="439" spans="1:9" s="12" customFormat="1" ht="39.950000000000003" customHeight="1" x14ac:dyDescent="0.25">
      <c r="A439" s="8">
        <v>45628</v>
      </c>
      <c r="B439" s="50" t="s">
        <v>460</v>
      </c>
      <c r="C439" s="10" t="s">
        <v>461</v>
      </c>
      <c r="D439" s="11">
        <v>8000</v>
      </c>
      <c r="E439" s="11"/>
      <c r="F439" s="11">
        <f t="shared" si="8"/>
        <v>-1583005</v>
      </c>
      <c r="G439" s="9" t="s">
        <v>347</v>
      </c>
      <c r="H439" s="9"/>
    </row>
    <row r="440" spans="1:9" s="12" customFormat="1" ht="39.950000000000003" customHeight="1" x14ac:dyDescent="0.25">
      <c r="A440" s="8">
        <v>45628</v>
      </c>
      <c r="B440" s="50" t="s">
        <v>460</v>
      </c>
      <c r="C440" s="10" t="s">
        <v>354</v>
      </c>
      <c r="D440" s="11">
        <v>10000</v>
      </c>
      <c r="E440" s="11"/>
      <c r="F440" s="11">
        <f t="shared" si="8"/>
        <v>-1593005</v>
      </c>
      <c r="G440" s="9" t="s">
        <v>355</v>
      </c>
      <c r="H440" s="9"/>
    </row>
    <row r="441" spans="1:9" s="64" customFormat="1" ht="39.950000000000003" customHeight="1" x14ac:dyDescent="0.25">
      <c r="A441" s="8">
        <v>45628</v>
      </c>
      <c r="B441" s="50" t="s">
        <v>460</v>
      </c>
      <c r="C441" s="10" t="s">
        <v>462</v>
      </c>
      <c r="D441" s="11">
        <f>250*66</f>
        <v>16500</v>
      </c>
      <c r="E441" s="11"/>
      <c r="F441" s="11">
        <f t="shared" si="8"/>
        <v>-1609505</v>
      </c>
      <c r="G441" s="9" t="s">
        <v>287</v>
      </c>
      <c r="H441" s="9"/>
    </row>
    <row r="442" spans="1:9" s="64" customFormat="1" ht="39.950000000000003" customHeight="1" x14ac:dyDescent="0.25">
      <c r="A442" s="8">
        <v>45628</v>
      </c>
      <c r="B442" s="50" t="s">
        <v>460</v>
      </c>
      <c r="C442" s="49" t="s">
        <v>463</v>
      </c>
      <c r="D442" s="13">
        <f>2600+25*170</f>
        <v>6850</v>
      </c>
      <c r="E442" s="13"/>
      <c r="F442" s="13">
        <f t="shared" si="8"/>
        <v>-1616355</v>
      </c>
      <c r="G442" s="9" t="s">
        <v>337</v>
      </c>
      <c r="H442" s="46" t="s">
        <v>464</v>
      </c>
    </row>
    <row r="443" spans="1:9" s="64" customFormat="1" ht="39.950000000000003" customHeight="1" x14ac:dyDescent="0.25">
      <c r="A443" s="8">
        <v>45628</v>
      </c>
      <c r="B443" s="50" t="s">
        <v>460</v>
      </c>
      <c r="C443" s="49" t="s">
        <v>465</v>
      </c>
      <c r="D443" s="13">
        <f>2279</f>
        <v>2279</v>
      </c>
      <c r="E443" s="13"/>
      <c r="F443" s="13">
        <f t="shared" si="8"/>
        <v>-1618634</v>
      </c>
      <c r="G443" s="9" t="s">
        <v>337</v>
      </c>
      <c r="H443" s="9"/>
    </row>
    <row r="444" spans="1:9" s="64" customFormat="1" ht="39.950000000000003" customHeight="1" x14ac:dyDescent="0.25">
      <c r="A444" s="8">
        <v>45628</v>
      </c>
      <c r="B444" s="50" t="s">
        <v>460</v>
      </c>
      <c r="C444" s="49" t="s">
        <v>466</v>
      </c>
      <c r="D444" s="13"/>
      <c r="E444" s="13">
        <v>100000</v>
      </c>
      <c r="F444" s="13">
        <f t="shared" si="8"/>
        <v>-1518634</v>
      </c>
      <c r="G444" s="9"/>
      <c r="H444" s="9"/>
      <c r="I444" s="19"/>
    </row>
    <row r="445" spans="1:9" s="64" customFormat="1" ht="39.950000000000003" customHeight="1" x14ac:dyDescent="0.25">
      <c r="A445" s="8">
        <v>45631</v>
      </c>
      <c r="B445" s="50" t="s">
        <v>460</v>
      </c>
      <c r="C445" s="49" t="s">
        <v>468</v>
      </c>
      <c r="D445" s="13"/>
      <c r="E445" s="13">
        <v>1000000</v>
      </c>
      <c r="F445" s="13">
        <f t="shared" si="8"/>
        <v>-518634</v>
      </c>
      <c r="G445" s="9"/>
      <c r="H445" s="9"/>
    </row>
    <row r="446" spans="1:9" s="64" customFormat="1" ht="39.950000000000003" customHeight="1" x14ac:dyDescent="0.25">
      <c r="A446" s="8">
        <v>45631</v>
      </c>
      <c r="B446" s="50" t="s">
        <v>460</v>
      </c>
      <c r="C446" s="16" t="s">
        <v>467</v>
      </c>
      <c r="D446" s="17"/>
      <c r="E446" s="17">
        <v>100000</v>
      </c>
      <c r="F446" s="17">
        <f t="shared" si="8"/>
        <v>-418634</v>
      </c>
      <c r="G446" s="9"/>
      <c r="H446" s="9"/>
      <c r="I446" s="19">
        <f>SUM(D439:D446)</f>
        <v>43629</v>
      </c>
    </row>
    <row r="447" spans="1:9" s="64" customFormat="1" ht="39.950000000000003" customHeight="1" x14ac:dyDescent="0.25">
      <c r="A447" s="8">
        <v>45634</v>
      </c>
      <c r="B447" s="50" t="s">
        <v>469</v>
      </c>
      <c r="C447" s="10" t="s">
        <v>452</v>
      </c>
      <c r="D447" s="11">
        <f>3*2070</f>
        <v>6210</v>
      </c>
      <c r="E447" s="11"/>
      <c r="F447" s="11">
        <f t="shared" si="8"/>
        <v>-424844</v>
      </c>
      <c r="G447" s="9" t="s">
        <v>337</v>
      </c>
      <c r="H447" s="9"/>
    </row>
    <row r="448" spans="1:9" s="64" customFormat="1" ht="39.950000000000003" customHeight="1" x14ac:dyDescent="0.25">
      <c r="A448" s="8">
        <v>45634</v>
      </c>
      <c r="B448" s="50" t="s">
        <v>469</v>
      </c>
      <c r="C448" s="10" t="s">
        <v>256</v>
      </c>
      <c r="D448" s="11">
        <v>10000</v>
      </c>
      <c r="E448" s="11"/>
      <c r="F448" s="11">
        <f t="shared" si="8"/>
        <v>-434844</v>
      </c>
      <c r="G448" s="9" t="s">
        <v>257</v>
      </c>
      <c r="H448" s="9"/>
    </row>
    <row r="449" spans="1:9" s="64" customFormat="1" ht="39.950000000000003" customHeight="1" x14ac:dyDescent="0.25">
      <c r="A449" s="8">
        <v>45634</v>
      </c>
      <c r="B449" s="50" t="s">
        <v>469</v>
      </c>
      <c r="C449" s="10" t="s">
        <v>470</v>
      </c>
      <c r="D449" s="11"/>
      <c r="E449" s="11">
        <v>119000</v>
      </c>
      <c r="F449" s="11">
        <f t="shared" si="8"/>
        <v>-315844</v>
      </c>
      <c r="G449" s="9"/>
      <c r="H449" s="9"/>
    </row>
    <row r="450" spans="1:9" s="64" customFormat="1" ht="39.950000000000003" customHeight="1" x14ac:dyDescent="0.25">
      <c r="A450" s="8">
        <v>45634</v>
      </c>
      <c r="B450" s="50" t="s">
        <v>469</v>
      </c>
      <c r="C450" s="10" t="s">
        <v>70</v>
      </c>
      <c r="D450" s="11">
        <v>20000</v>
      </c>
      <c r="E450" s="11"/>
      <c r="F450" s="11">
        <f t="shared" si="8"/>
        <v>-335844</v>
      </c>
      <c r="G450" s="9" t="s">
        <v>337</v>
      </c>
      <c r="H450" s="9"/>
    </row>
    <row r="451" spans="1:9" s="64" customFormat="1" ht="39.950000000000003" customHeight="1" x14ac:dyDescent="0.25">
      <c r="A451" s="8">
        <v>45640</v>
      </c>
      <c r="B451" s="50" t="s">
        <v>469</v>
      </c>
      <c r="C451" s="10" t="s">
        <v>471</v>
      </c>
      <c r="D451" s="11">
        <f>4*1000</f>
        <v>4000</v>
      </c>
      <c r="E451" s="11"/>
      <c r="F451" s="11">
        <f t="shared" si="8"/>
        <v>-339844</v>
      </c>
      <c r="G451" s="9" t="s">
        <v>337</v>
      </c>
      <c r="H451" s="9"/>
    </row>
    <row r="452" spans="1:9" s="64" customFormat="1" ht="39.950000000000003" customHeight="1" x14ac:dyDescent="0.25">
      <c r="A452" s="8">
        <v>45640</v>
      </c>
      <c r="B452" s="50" t="s">
        <v>469</v>
      </c>
      <c r="C452" s="10" t="s">
        <v>472</v>
      </c>
      <c r="D452" s="11">
        <v>1500</v>
      </c>
      <c r="E452" s="11"/>
      <c r="F452" s="11">
        <f t="shared" si="8"/>
        <v>-341344</v>
      </c>
      <c r="G452" s="9"/>
      <c r="H452" s="9"/>
    </row>
    <row r="453" spans="1:9" s="64" customFormat="1" ht="39.950000000000003" customHeight="1" x14ac:dyDescent="0.25">
      <c r="A453" s="8">
        <v>45640</v>
      </c>
      <c r="B453" s="50" t="s">
        <v>469</v>
      </c>
      <c r="C453" s="10" t="s">
        <v>256</v>
      </c>
      <c r="D453" s="11">
        <v>15000</v>
      </c>
      <c r="E453" s="11"/>
      <c r="F453" s="11">
        <f t="shared" si="8"/>
        <v>-356344</v>
      </c>
      <c r="G453" s="9" t="s">
        <v>257</v>
      </c>
      <c r="H453" s="9"/>
    </row>
    <row r="454" spans="1:9" s="64" customFormat="1" ht="39.950000000000003" customHeight="1" x14ac:dyDescent="0.25">
      <c r="A454" s="8">
        <v>45640</v>
      </c>
      <c r="B454" s="50" t="s">
        <v>469</v>
      </c>
      <c r="C454" s="16" t="s">
        <v>473</v>
      </c>
      <c r="D454" s="17">
        <f>2*3000</f>
        <v>6000</v>
      </c>
      <c r="E454" s="17"/>
      <c r="F454" s="17">
        <f t="shared" si="8"/>
        <v>-362344</v>
      </c>
      <c r="G454" s="9" t="s">
        <v>337</v>
      </c>
      <c r="H454" s="9"/>
      <c r="I454" s="19">
        <f>SUM(D447:D454)</f>
        <v>62710</v>
      </c>
    </row>
    <row r="455" spans="1:9" s="64" customFormat="1" ht="39.950000000000003" customHeight="1" x14ac:dyDescent="0.25">
      <c r="A455" s="8">
        <v>45641</v>
      </c>
      <c r="B455" s="50" t="s">
        <v>475</v>
      </c>
      <c r="C455" s="10" t="s">
        <v>474</v>
      </c>
      <c r="D455" s="11"/>
      <c r="E455" s="11">
        <v>50000</v>
      </c>
      <c r="F455" s="11">
        <f t="shared" si="8"/>
        <v>-312344</v>
      </c>
      <c r="G455" s="9"/>
      <c r="H455" s="9"/>
    </row>
    <row r="456" spans="1:9" s="64" customFormat="1" ht="39.950000000000003" customHeight="1" x14ac:dyDescent="0.25">
      <c r="A456" s="8">
        <v>45650</v>
      </c>
      <c r="B456" s="50" t="s">
        <v>475</v>
      </c>
      <c r="C456" s="10" t="s">
        <v>476</v>
      </c>
      <c r="D456" s="11">
        <f>2*2100</f>
        <v>4200</v>
      </c>
      <c r="E456" s="11"/>
      <c r="F456" s="11">
        <f t="shared" si="8"/>
        <v>-316544</v>
      </c>
      <c r="G456" s="9" t="s">
        <v>337</v>
      </c>
      <c r="H456" s="9"/>
    </row>
    <row r="457" spans="1:9" s="64" customFormat="1" ht="39.950000000000003" customHeight="1" x14ac:dyDescent="0.25">
      <c r="A457" s="8">
        <v>45650</v>
      </c>
      <c r="B457" s="50" t="s">
        <v>475</v>
      </c>
      <c r="C457" s="10" t="s">
        <v>395</v>
      </c>
      <c r="D457" s="11">
        <v>10000</v>
      </c>
      <c r="E457" s="11"/>
      <c r="F457" s="11">
        <f t="shared" si="8"/>
        <v>-326544</v>
      </c>
      <c r="G457" s="9"/>
      <c r="H457" s="9"/>
    </row>
    <row r="458" spans="1:9" s="64" customFormat="1" ht="39.950000000000003" customHeight="1" x14ac:dyDescent="0.25">
      <c r="A458" s="8">
        <v>45650</v>
      </c>
      <c r="B458" s="50" t="s">
        <v>475</v>
      </c>
      <c r="C458" s="10" t="s">
        <v>477</v>
      </c>
      <c r="D458" s="11">
        <v>9050</v>
      </c>
      <c r="E458" s="11"/>
      <c r="F458" s="11">
        <f t="shared" si="8"/>
        <v>-335594</v>
      </c>
      <c r="G458" s="9" t="s">
        <v>337</v>
      </c>
      <c r="H458" s="9"/>
    </row>
    <row r="459" spans="1:9" s="64" customFormat="1" ht="39.950000000000003" customHeight="1" x14ac:dyDescent="0.25">
      <c r="A459" s="8">
        <v>45683</v>
      </c>
      <c r="B459" s="50" t="s">
        <v>475</v>
      </c>
      <c r="C459" s="10" t="s">
        <v>478</v>
      </c>
      <c r="D459" s="11"/>
      <c r="E459" s="11">
        <v>20000</v>
      </c>
      <c r="F459" s="11">
        <f t="shared" si="8"/>
        <v>-315594</v>
      </c>
      <c r="G459" s="9"/>
      <c r="H459" s="9"/>
    </row>
    <row r="460" spans="1:9" s="64" customFormat="1" ht="39.950000000000003" customHeight="1" x14ac:dyDescent="0.25">
      <c r="A460" s="8">
        <v>45683</v>
      </c>
      <c r="B460" s="50" t="s">
        <v>475</v>
      </c>
      <c r="C460" s="10" t="s">
        <v>479</v>
      </c>
      <c r="D460" s="11"/>
      <c r="E460" s="11">
        <v>10000</v>
      </c>
      <c r="F460" s="11">
        <f t="shared" si="8"/>
        <v>-305594</v>
      </c>
      <c r="G460" s="9"/>
      <c r="H460" s="9"/>
    </row>
    <row r="461" spans="1:9" s="64" customFormat="1" ht="39.950000000000003" customHeight="1" x14ac:dyDescent="0.25">
      <c r="A461" s="8">
        <v>45683</v>
      </c>
      <c r="B461" s="50" t="s">
        <v>475</v>
      </c>
      <c r="C461" s="10" t="s">
        <v>480</v>
      </c>
      <c r="D461" s="11"/>
      <c r="E461" s="11">
        <v>20000</v>
      </c>
      <c r="F461" s="11">
        <f t="shared" si="8"/>
        <v>-285594</v>
      </c>
      <c r="G461" s="9"/>
      <c r="H461" s="9"/>
    </row>
    <row r="462" spans="1:9" s="64" customFormat="1" ht="39.950000000000003" customHeight="1" x14ac:dyDescent="0.25">
      <c r="A462" s="8">
        <v>45683</v>
      </c>
      <c r="B462" s="50" t="s">
        <v>475</v>
      </c>
      <c r="C462" s="49" t="s">
        <v>481</v>
      </c>
      <c r="D462" s="13"/>
      <c r="E462" s="13">
        <v>20000</v>
      </c>
      <c r="F462" s="13">
        <f t="shared" si="8"/>
        <v>-265594</v>
      </c>
      <c r="G462" s="9"/>
      <c r="H462" s="9"/>
    </row>
    <row r="463" spans="1:9" s="64" customFormat="1" ht="39.950000000000003" customHeight="1" x14ac:dyDescent="0.25">
      <c r="A463" s="8">
        <v>45683</v>
      </c>
      <c r="B463" s="50" t="s">
        <v>475</v>
      </c>
      <c r="C463" s="16" t="s">
        <v>256</v>
      </c>
      <c r="D463" s="17">
        <v>20000</v>
      </c>
      <c r="E463" s="17"/>
      <c r="F463" s="17">
        <f t="shared" si="8"/>
        <v>-285594</v>
      </c>
      <c r="G463" s="9" t="s">
        <v>257</v>
      </c>
      <c r="H463" s="9"/>
      <c r="I463" s="19">
        <f>SUM(D455:D463)</f>
        <v>43250</v>
      </c>
    </row>
    <row r="464" spans="1:9" s="64" customFormat="1" ht="39.950000000000003" customHeight="1" x14ac:dyDescent="0.25">
      <c r="A464" s="8">
        <v>45683</v>
      </c>
      <c r="B464" s="50" t="s">
        <v>475</v>
      </c>
      <c r="C464" s="49" t="s">
        <v>482</v>
      </c>
      <c r="D464" s="11"/>
      <c r="E464" s="11">
        <v>50000</v>
      </c>
      <c r="F464" s="11">
        <f t="shared" si="8"/>
        <v>-235594</v>
      </c>
      <c r="G464" s="9"/>
      <c r="H464" s="9"/>
    </row>
    <row r="465" spans="1:9" s="64" customFormat="1" ht="39.950000000000003" customHeight="1" x14ac:dyDescent="0.25">
      <c r="A465" s="8">
        <v>45683</v>
      </c>
      <c r="B465" s="50" t="s">
        <v>475</v>
      </c>
      <c r="C465" s="49" t="s">
        <v>483</v>
      </c>
      <c r="D465" s="11"/>
      <c r="E465" s="11">
        <v>50000</v>
      </c>
      <c r="F465" s="11">
        <f t="shared" si="8"/>
        <v>-185594</v>
      </c>
      <c r="G465" s="9"/>
      <c r="H465" s="9"/>
    </row>
    <row r="466" spans="1:9" s="12" customFormat="1" ht="39.950000000000003" customHeight="1" x14ac:dyDescent="0.25">
      <c r="A466" s="8">
        <v>45683</v>
      </c>
      <c r="B466" s="50" t="s">
        <v>475</v>
      </c>
      <c r="C466" s="49" t="s">
        <v>484</v>
      </c>
      <c r="D466" s="11"/>
      <c r="E466" s="11">
        <v>100000</v>
      </c>
      <c r="F466" s="11">
        <f t="shared" si="8"/>
        <v>-85594</v>
      </c>
      <c r="G466" s="9"/>
      <c r="H466" s="9"/>
    </row>
    <row r="467" spans="1:9" s="12" customFormat="1" ht="39.950000000000003" customHeight="1" x14ac:dyDescent="0.25">
      <c r="A467" s="8">
        <v>45692</v>
      </c>
      <c r="B467" s="50" t="s">
        <v>475</v>
      </c>
      <c r="C467" s="10" t="s">
        <v>485</v>
      </c>
      <c r="D467" s="11"/>
      <c r="E467" s="11">
        <v>85000</v>
      </c>
      <c r="F467" s="11">
        <f t="shared" si="8"/>
        <v>-594</v>
      </c>
      <c r="G467" s="9"/>
      <c r="H467" s="9"/>
    </row>
    <row r="468" spans="1:9" s="65" customFormat="1" ht="39.950000000000003" customHeight="1" x14ac:dyDescent="0.25">
      <c r="A468" s="8">
        <v>45692</v>
      </c>
      <c r="B468" s="50" t="s">
        <v>475</v>
      </c>
      <c r="C468" s="10" t="s">
        <v>486</v>
      </c>
      <c r="D468" s="11">
        <v>1062000</v>
      </c>
      <c r="E468" s="11"/>
      <c r="F468" s="11">
        <f t="shared" si="8"/>
        <v>-1062594</v>
      </c>
      <c r="G468" s="9"/>
      <c r="H468" s="9" t="s">
        <v>487</v>
      </c>
    </row>
    <row r="469" spans="1:9" s="65" customFormat="1" ht="39.950000000000003" customHeight="1" x14ac:dyDescent="0.25">
      <c r="A469" s="8">
        <v>45692</v>
      </c>
      <c r="B469" s="50" t="s">
        <v>475</v>
      </c>
      <c r="C469" s="10" t="s">
        <v>488</v>
      </c>
      <c r="D469" s="11">
        <v>641819</v>
      </c>
      <c r="E469" s="11"/>
      <c r="F469" s="11">
        <f t="shared" si="8"/>
        <v>-1704413</v>
      </c>
      <c r="G469" s="9"/>
      <c r="H469" s="9"/>
    </row>
    <row r="470" spans="1:9" s="65" customFormat="1" ht="39.950000000000003" customHeight="1" x14ac:dyDescent="0.25">
      <c r="A470" s="8">
        <v>45692</v>
      </c>
      <c r="B470" s="50" t="s">
        <v>475</v>
      </c>
      <c r="C470" s="10" t="s">
        <v>489</v>
      </c>
      <c r="D470" s="11">
        <v>351159</v>
      </c>
      <c r="E470" s="11"/>
      <c r="F470" s="11">
        <f t="shared" si="8"/>
        <v>-2055572</v>
      </c>
      <c r="G470" s="9"/>
      <c r="H470" s="9"/>
    </row>
    <row r="471" spans="1:9" s="65" customFormat="1" ht="39.950000000000003" customHeight="1" x14ac:dyDescent="0.25">
      <c r="A471" s="8">
        <v>45693</v>
      </c>
      <c r="B471" s="50" t="s">
        <v>475</v>
      </c>
      <c r="C471" s="16" t="s">
        <v>490</v>
      </c>
      <c r="D471" s="17"/>
      <c r="E471" s="17">
        <v>90000</v>
      </c>
      <c r="F471" s="17">
        <f t="shared" si="8"/>
        <v>-1965572</v>
      </c>
      <c r="G471" s="9"/>
      <c r="H471" s="9"/>
      <c r="I471" s="19">
        <f>SUM(D464:D471)</f>
        <v>2054978</v>
      </c>
    </row>
    <row r="472" spans="1:9" s="65" customFormat="1" ht="39.950000000000003" customHeight="1" x14ac:dyDescent="0.25">
      <c r="A472" s="8">
        <v>45698</v>
      </c>
      <c r="B472" s="50" t="s">
        <v>496</v>
      </c>
      <c r="C472" s="10" t="s">
        <v>491</v>
      </c>
      <c r="D472" s="11"/>
      <c r="E472" s="11">
        <v>100000</v>
      </c>
      <c r="F472" s="11">
        <f t="shared" si="8"/>
        <v>-1865572</v>
      </c>
      <c r="G472" s="9"/>
      <c r="H472" s="9"/>
    </row>
    <row r="473" spans="1:9" s="65" customFormat="1" ht="39.950000000000003" customHeight="1" x14ac:dyDescent="0.25">
      <c r="A473" s="8">
        <v>45703</v>
      </c>
      <c r="B473" s="50" t="s">
        <v>496</v>
      </c>
      <c r="C473" s="10" t="s">
        <v>492</v>
      </c>
      <c r="D473" s="11"/>
      <c r="E473" s="11">
        <v>50000</v>
      </c>
      <c r="F473" s="11">
        <f t="shared" si="8"/>
        <v>-1815572</v>
      </c>
      <c r="G473" s="9"/>
      <c r="H473" s="9"/>
    </row>
    <row r="474" spans="1:9" s="12" customFormat="1" ht="39.950000000000003" customHeight="1" x14ac:dyDescent="0.25">
      <c r="A474" s="8">
        <v>45707</v>
      </c>
      <c r="B474" s="50" t="s">
        <v>496</v>
      </c>
      <c r="C474" s="10" t="s">
        <v>493</v>
      </c>
      <c r="D474" s="11"/>
      <c r="E474" s="11">
        <v>435000</v>
      </c>
      <c r="F474" s="11">
        <f t="shared" si="8"/>
        <v>-1380572</v>
      </c>
      <c r="G474" s="9"/>
      <c r="H474" s="9"/>
    </row>
    <row r="475" spans="1:9" s="12" customFormat="1" ht="39.950000000000003" customHeight="1" x14ac:dyDescent="0.25">
      <c r="A475" s="8">
        <v>45707</v>
      </c>
      <c r="B475" s="50" t="s">
        <v>496</v>
      </c>
      <c r="C475" s="10" t="s">
        <v>494</v>
      </c>
      <c r="D475" s="11"/>
      <c r="E475" s="11">
        <v>360000</v>
      </c>
      <c r="F475" s="11">
        <f t="shared" si="8"/>
        <v>-1020572</v>
      </c>
      <c r="G475" s="9"/>
      <c r="H475" s="9"/>
    </row>
    <row r="476" spans="1:9" s="12" customFormat="1" ht="39.950000000000003" customHeight="1" x14ac:dyDescent="0.25">
      <c r="A476" s="8">
        <v>45710</v>
      </c>
      <c r="B476" s="50" t="s">
        <v>496</v>
      </c>
      <c r="C476" s="10" t="s">
        <v>495</v>
      </c>
      <c r="D476" s="11"/>
      <c r="E476" s="11">
        <v>119000</v>
      </c>
      <c r="F476" s="11">
        <f t="shared" si="8"/>
        <v>-901572</v>
      </c>
      <c r="G476" s="9"/>
      <c r="H476" s="9"/>
    </row>
    <row r="477" spans="1:9" s="12" customFormat="1" ht="39.950000000000003" customHeight="1" x14ac:dyDescent="0.25">
      <c r="A477" s="8">
        <v>45712</v>
      </c>
      <c r="B477" s="50" t="s">
        <v>496</v>
      </c>
      <c r="C477" s="10" t="s">
        <v>497</v>
      </c>
      <c r="D477" s="11">
        <v>100000</v>
      </c>
      <c r="E477" s="11"/>
      <c r="F477" s="11">
        <f t="shared" si="8"/>
        <v>-1001572</v>
      </c>
      <c r="G477" s="9"/>
      <c r="H477" s="9"/>
    </row>
    <row r="478" spans="1:9" s="12" customFormat="1" ht="39.950000000000003" customHeight="1" x14ac:dyDescent="0.25">
      <c r="A478" s="8">
        <v>45712</v>
      </c>
      <c r="B478" s="50" t="s">
        <v>496</v>
      </c>
      <c r="C478" s="10" t="s">
        <v>427</v>
      </c>
      <c r="D478" s="11">
        <v>20000</v>
      </c>
      <c r="E478" s="11"/>
      <c r="F478" s="11">
        <f t="shared" si="8"/>
        <v>-1021572</v>
      </c>
      <c r="G478" s="9" t="s">
        <v>257</v>
      </c>
      <c r="H478" s="9"/>
    </row>
    <row r="479" spans="1:9" s="12" customFormat="1" ht="39.950000000000003" customHeight="1" x14ac:dyDescent="0.25">
      <c r="A479" s="8">
        <v>45753</v>
      </c>
      <c r="B479" s="50" t="s">
        <v>496</v>
      </c>
      <c r="C479" s="10" t="s">
        <v>498</v>
      </c>
      <c r="D479" s="11"/>
      <c r="E479" s="11">
        <v>100000</v>
      </c>
      <c r="F479" s="11">
        <f t="shared" si="8"/>
        <v>-921572</v>
      </c>
      <c r="G479" s="9"/>
      <c r="H479" s="9"/>
    </row>
    <row r="480" spans="1:9" s="12" customFormat="1" ht="39.950000000000003" customHeight="1" x14ac:dyDescent="0.25">
      <c r="A480" s="8">
        <v>45757</v>
      </c>
      <c r="B480" s="50" t="s">
        <v>496</v>
      </c>
      <c r="C480" s="10" t="s">
        <v>499</v>
      </c>
      <c r="D480" s="11"/>
      <c r="E480" s="11">
        <v>23800</v>
      </c>
      <c r="F480" s="11">
        <f t="shared" si="8"/>
        <v>-897772</v>
      </c>
      <c r="G480" s="9"/>
      <c r="H480" s="9"/>
    </row>
    <row r="481" spans="1:9" s="66" customFormat="1" ht="39.950000000000003" customHeight="1" x14ac:dyDescent="0.25">
      <c r="A481" s="14">
        <v>45761</v>
      </c>
      <c r="B481" s="15" t="s">
        <v>496</v>
      </c>
      <c r="C481" s="16" t="s">
        <v>500</v>
      </c>
      <c r="D481" s="17"/>
      <c r="E481" s="17">
        <v>100000</v>
      </c>
      <c r="F481" s="17">
        <f t="shared" si="8"/>
        <v>-797772</v>
      </c>
      <c r="G481" s="9"/>
      <c r="H481" s="9"/>
      <c r="I481" s="19">
        <f>SUM(D472:D481)</f>
        <v>120000</v>
      </c>
    </row>
    <row r="482" spans="1:9" s="66" customFormat="1" ht="39.950000000000003" customHeight="1" x14ac:dyDescent="0.25">
      <c r="A482" s="8">
        <v>45764</v>
      </c>
      <c r="B482" s="9" t="s">
        <v>503</v>
      </c>
      <c r="C482" s="10" t="s">
        <v>69</v>
      </c>
      <c r="D482" s="11">
        <v>1300</v>
      </c>
      <c r="E482" s="11"/>
      <c r="F482" s="11">
        <f t="shared" si="8"/>
        <v>-799072</v>
      </c>
      <c r="G482" s="9"/>
      <c r="H482" s="9"/>
    </row>
    <row r="483" spans="1:9" s="66" customFormat="1" ht="39.950000000000003" customHeight="1" x14ac:dyDescent="0.25">
      <c r="A483" s="8">
        <v>45764</v>
      </c>
      <c r="B483" s="9" t="s">
        <v>503</v>
      </c>
      <c r="C483" s="10" t="s">
        <v>501</v>
      </c>
      <c r="D483" s="11">
        <f>1500</f>
        <v>1500</v>
      </c>
      <c r="E483" s="11"/>
      <c r="F483" s="11">
        <f t="shared" si="8"/>
        <v>-800572</v>
      </c>
      <c r="G483" s="9"/>
      <c r="H483" s="9"/>
    </row>
    <row r="484" spans="1:9" s="66" customFormat="1" ht="39.950000000000003" customHeight="1" x14ac:dyDescent="0.25">
      <c r="A484" s="8">
        <v>45764</v>
      </c>
      <c r="B484" s="9" t="s">
        <v>503</v>
      </c>
      <c r="C484" s="10" t="s">
        <v>502</v>
      </c>
      <c r="D484" s="11">
        <v>400</v>
      </c>
      <c r="E484" s="11"/>
      <c r="F484" s="11">
        <f t="shared" si="8"/>
        <v>-800972</v>
      </c>
      <c r="G484" s="9"/>
      <c r="H484" s="9"/>
    </row>
    <row r="485" spans="1:9" s="66" customFormat="1" ht="39.950000000000003" customHeight="1" x14ac:dyDescent="0.25">
      <c r="A485" s="8">
        <v>45764</v>
      </c>
      <c r="B485" s="9" t="s">
        <v>503</v>
      </c>
      <c r="C485" s="10" t="s">
        <v>277</v>
      </c>
      <c r="D485" s="11">
        <v>2000</v>
      </c>
      <c r="E485" s="11"/>
      <c r="F485" s="11">
        <f t="shared" si="8"/>
        <v>-802972</v>
      </c>
      <c r="G485" s="9" t="s">
        <v>128</v>
      </c>
      <c r="H485" s="9"/>
    </row>
    <row r="486" spans="1:9" s="66" customFormat="1" ht="39.950000000000003" customHeight="1" x14ac:dyDescent="0.25">
      <c r="A486" s="8">
        <v>45764</v>
      </c>
      <c r="B486" s="9" t="s">
        <v>503</v>
      </c>
      <c r="C486" s="10" t="s">
        <v>504</v>
      </c>
      <c r="D486" s="11">
        <v>150000</v>
      </c>
      <c r="E486" s="11"/>
      <c r="F486" s="11">
        <f t="shared" si="8"/>
        <v>-952972</v>
      </c>
      <c r="G486" s="9"/>
      <c r="H486" s="9"/>
    </row>
    <row r="487" spans="1:9" s="66" customFormat="1" ht="39.950000000000003" customHeight="1" x14ac:dyDescent="0.25">
      <c r="A487" s="8">
        <v>45766</v>
      </c>
      <c r="B487" s="9" t="s">
        <v>503</v>
      </c>
      <c r="C487" s="10" t="s">
        <v>505</v>
      </c>
      <c r="D487" s="11"/>
      <c r="E487" s="11">
        <v>50000</v>
      </c>
      <c r="F487" s="11">
        <f t="shared" si="8"/>
        <v>-902972</v>
      </c>
      <c r="G487" s="9"/>
      <c r="H487" s="9"/>
    </row>
    <row r="488" spans="1:9" s="66" customFormat="1" ht="39.950000000000003" customHeight="1" x14ac:dyDescent="0.25">
      <c r="A488" s="8">
        <v>45769</v>
      </c>
      <c r="B488" s="9" t="s">
        <v>503</v>
      </c>
      <c r="C488" s="10" t="s">
        <v>506</v>
      </c>
      <c r="D488" s="11">
        <v>34500</v>
      </c>
      <c r="E488" s="11"/>
      <c r="F488" s="11">
        <f t="shared" si="8"/>
        <v>-937472</v>
      </c>
      <c r="G488" s="9"/>
      <c r="H488" s="9"/>
    </row>
    <row r="489" spans="1:9" s="66" customFormat="1" ht="39.950000000000003" customHeight="1" x14ac:dyDescent="0.25">
      <c r="A489" s="8">
        <v>45769</v>
      </c>
      <c r="B489" s="9" t="s">
        <v>503</v>
      </c>
      <c r="C489" s="49" t="s">
        <v>507</v>
      </c>
      <c r="D489" s="13">
        <v>800</v>
      </c>
      <c r="E489" s="13"/>
      <c r="F489" s="13">
        <f t="shared" si="8"/>
        <v>-938272</v>
      </c>
      <c r="G489" s="9"/>
      <c r="H489" s="9"/>
    </row>
    <row r="490" spans="1:9" s="66" customFormat="1" ht="39.950000000000003" customHeight="1" x14ac:dyDescent="0.25">
      <c r="A490" s="8">
        <v>45769</v>
      </c>
      <c r="B490" s="9" t="s">
        <v>503</v>
      </c>
      <c r="C490" s="49" t="s">
        <v>508</v>
      </c>
      <c r="D490" s="13">
        <v>2600</v>
      </c>
      <c r="E490" s="13"/>
      <c r="F490" s="13">
        <f t="shared" si="8"/>
        <v>-940872</v>
      </c>
      <c r="G490" s="9"/>
      <c r="H490" s="9"/>
    </row>
    <row r="491" spans="1:9" s="66" customFormat="1" ht="39.950000000000003" customHeight="1" x14ac:dyDescent="0.25">
      <c r="A491" s="8">
        <v>45769</v>
      </c>
      <c r="B491" s="9" t="s">
        <v>503</v>
      </c>
      <c r="C491" s="16" t="s">
        <v>509</v>
      </c>
      <c r="D491" s="17"/>
      <c r="E491" s="17">
        <v>100000</v>
      </c>
      <c r="F491" s="17">
        <f t="shared" si="8"/>
        <v>-840872</v>
      </c>
      <c r="G491" s="9"/>
      <c r="H491" s="9"/>
      <c r="I491" s="19">
        <f>SUM(D482:D491)</f>
        <v>193100</v>
      </c>
    </row>
    <row r="492" spans="1:9" s="66" customFormat="1" ht="39.950000000000003" customHeight="1" x14ac:dyDescent="0.25">
      <c r="A492" s="8">
        <v>45775</v>
      </c>
      <c r="B492" s="9" t="s">
        <v>510</v>
      </c>
      <c r="C492" s="49" t="s">
        <v>511</v>
      </c>
      <c r="D492" s="13">
        <v>8000</v>
      </c>
      <c r="E492" s="13"/>
      <c r="F492" s="13">
        <f t="shared" si="8"/>
        <v>-848872</v>
      </c>
      <c r="G492" s="9" t="s">
        <v>128</v>
      </c>
      <c r="H492" s="9"/>
    </row>
    <row r="493" spans="1:9" s="66" customFormat="1" ht="39.950000000000003" customHeight="1" x14ac:dyDescent="0.25">
      <c r="A493" s="8">
        <v>45775</v>
      </c>
      <c r="B493" s="9" t="s">
        <v>510</v>
      </c>
      <c r="C493" s="10" t="s">
        <v>512</v>
      </c>
      <c r="D493" s="11">
        <v>2800</v>
      </c>
      <c r="E493" s="11"/>
      <c r="F493" s="11">
        <f t="shared" si="8"/>
        <v>-851672</v>
      </c>
      <c r="G493" s="9"/>
      <c r="H493" s="9"/>
    </row>
    <row r="494" spans="1:9" s="66" customFormat="1" ht="39.950000000000003" customHeight="1" x14ac:dyDescent="0.25">
      <c r="A494" s="8">
        <v>45775</v>
      </c>
      <c r="B494" s="9" t="s">
        <v>510</v>
      </c>
      <c r="C494" s="10" t="s">
        <v>513</v>
      </c>
      <c r="D494" s="11">
        <f>7200</f>
        <v>7200</v>
      </c>
      <c r="E494" s="11"/>
      <c r="F494" s="11">
        <f t="shared" si="8"/>
        <v>-858872</v>
      </c>
      <c r="G494" s="9"/>
      <c r="H494" s="9"/>
    </row>
    <row r="495" spans="1:9" s="66" customFormat="1" ht="39.950000000000003" customHeight="1" x14ac:dyDescent="0.25">
      <c r="A495" s="8">
        <v>45775</v>
      </c>
      <c r="B495" s="9" t="s">
        <v>510</v>
      </c>
      <c r="C495" s="10" t="s">
        <v>514</v>
      </c>
      <c r="D495" s="11">
        <f>12*100</f>
        <v>1200</v>
      </c>
      <c r="E495" s="11"/>
      <c r="F495" s="11">
        <f t="shared" si="8"/>
        <v>-860072</v>
      </c>
      <c r="G495" s="9"/>
      <c r="H495" s="9"/>
    </row>
    <row r="496" spans="1:9" s="67" customFormat="1" ht="39.950000000000003" customHeight="1" x14ac:dyDescent="0.25">
      <c r="A496" s="8">
        <v>45775</v>
      </c>
      <c r="B496" s="9" t="s">
        <v>510</v>
      </c>
      <c r="C496" s="68" t="s">
        <v>515</v>
      </c>
      <c r="D496" s="69">
        <f>900*2</f>
        <v>1800</v>
      </c>
      <c r="E496" s="69"/>
      <c r="F496" s="69">
        <f t="shared" si="8"/>
        <v>-861872</v>
      </c>
      <c r="G496" s="9"/>
      <c r="H496" s="9"/>
      <c r="I496" s="19">
        <f>SUM(D491:D496)</f>
        <v>21000</v>
      </c>
    </row>
    <row r="497" spans="1:9" s="67" customFormat="1" ht="39.950000000000003" customHeight="1" x14ac:dyDescent="0.25">
      <c r="A497" s="8">
        <v>45777</v>
      </c>
      <c r="B497" s="9" t="s">
        <v>516</v>
      </c>
      <c r="C497" s="10" t="s">
        <v>517</v>
      </c>
      <c r="D497" s="11"/>
      <c r="E497" s="11">
        <v>20000</v>
      </c>
      <c r="F497" s="11">
        <f t="shared" si="8"/>
        <v>-841872</v>
      </c>
      <c r="G497" s="9"/>
      <c r="H497" s="9"/>
    </row>
    <row r="498" spans="1:9" s="67" customFormat="1" ht="39.950000000000003" customHeight="1" x14ac:dyDescent="0.25">
      <c r="A498" s="8">
        <v>45777</v>
      </c>
      <c r="B498" s="9" t="s">
        <v>516</v>
      </c>
      <c r="C498" s="10" t="s">
        <v>518</v>
      </c>
      <c r="D498" s="11">
        <f>18*650</f>
        <v>11700</v>
      </c>
      <c r="E498" s="11"/>
      <c r="F498" s="11">
        <f t="shared" si="8"/>
        <v>-853572</v>
      </c>
      <c r="G498" s="9"/>
      <c r="H498" s="9"/>
    </row>
    <row r="499" spans="1:9" s="67" customFormat="1" ht="39.950000000000003" customHeight="1" x14ac:dyDescent="0.25">
      <c r="A499" s="8">
        <v>45777</v>
      </c>
      <c r="B499" s="9" t="s">
        <v>516</v>
      </c>
      <c r="C499" s="10" t="s">
        <v>519</v>
      </c>
      <c r="D499" s="11">
        <v>1500</v>
      </c>
      <c r="E499" s="11"/>
      <c r="F499" s="11">
        <f t="shared" si="8"/>
        <v>-855072</v>
      </c>
      <c r="G499" s="9"/>
      <c r="H499" s="9"/>
    </row>
    <row r="500" spans="1:9" s="67" customFormat="1" ht="39.950000000000003" customHeight="1" x14ac:dyDescent="0.25">
      <c r="A500" s="8">
        <v>45777</v>
      </c>
      <c r="B500" s="9" t="s">
        <v>516</v>
      </c>
      <c r="C500" s="16" t="s">
        <v>520</v>
      </c>
      <c r="D500" s="17">
        <f>11*1800</f>
        <v>19800</v>
      </c>
      <c r="E500" s="17"/>
      <c r="F500" s="17">
        <f t="shared" si="8"/>
        <v>-874872</v>
      </c>
      <c r="G500" s="9"/>
      <c r="H500" s="9"/>
      <c r="I500" s="19">
        <f>SUM(D497:D500)</f>
        <v>33000</v>
      </c>
    </row>
    <row r="501" spans="1:9" s="67" customFormat="1" ht="39.950000000000003" customHeight="1" x14ac:dyDescent="0.25">
      <c r="A501" s="8">
        <v>45789</v>
      </c>
      <c r="B501" s="9" t="s">
        <v>521</v>
      </c>
      <c r="C501" s="10" t="s">
        <v>522</v>
      </c>
      <c r="D501" s="11">
        <v>2100</v>
      </c>
      <c r="E501" s="11"/>
      <c r="F501" s="11">
        <f t="shared" si="8"/>
        <v>-876972</v>
      </c>
      <c r="G501" s="9"/>
      <c r="H501" s="9"/>
    </row>
    <row r="502" spans="1:9" s="67" customFormat="1" ht="39.950000000000003" customHeight="1" x14ac:dyDescent="0.25">
      <c r="A502" s="8">
        <v>45789</v>
      </c>
      <c r="B502" s="9" t="s">
        <v>521</v>
      </c>
      <c r="C502" s="10" t="s">
        <v>523</v>
      </c>
      <c r="D502" s="11">
        <v>1000</v>
      </c>
      <c r="E502" s="11"/>
      <c r="F502" s="11">
        <f t="shared" si="8"/>
        <v>-877972</v>
      </c>
      <c r="G502" s="9"/>
      <c r="H502" s="9"/>
    </row>
    <row r="503" spans="1:9" s="67" customFormat="1" ht="39.950000000000003" customHeight="1" x14ac:dyDescent="0.25">
      <c r="A503" s="8">
        <v>45789</v>
      </c>
      <c r="B503" s="9" t="s">
        <v>521</v>
      </c>
      <c r="C503" s="10" t="s">
        <v>524</v>
      </c>
      <c r="D503" s="11"/>
      <c r="E503" s="11">
        <v>150000</v>
      </c>
      <c r="F503" s="11">
        <f t="shared" si="8"/>
        <v>-727972</v>
      </c>
      <c r="G503" s="9"/>
      <c r="H503" s="9"/>
    </row>
    <row r="504" spans="1:9" s="67" customFormat="1" ht="39.950000000000003" customHeight="1" x14ac:dyDescent="0.25">
      <c r="A504" s="8">
        <v>45789</v>
      </c>
      <c r="B504" s="9" t="s">
        <v>521</v>
      </c>
      <c r="C504" s="10" t="s">
        <v>527</v>
      </c>
      <c r="D504" s="11"/>
      <c r="E504" s="11">
        <v>300000</v>
      </c>
      <c r="F504" s="11">
        <f t="shared" si="8"/>
        <v>-427972</v>
      </c>
      <c r="G504" s="9"/>
      <c r="H504" s="9"/>
    </row>
    <row r="505" spans="1:9" s="67" customFormat="1" ht="39.950000000000003" customHeight="1" x14ac:dyDescent="0.25">
      <c r="A505" s="8">
        <v>45789</v>
      </c>
      <c r="B505" s="9" t="s">
        <v>521</v>
      </c>
      <c r="C505" s="10" t="s">
        <v>525</v>
      </c>
      <c r="D505" s="11">
        <v>230000</v>
      </c>
      <c r="E505" s="11"/>
      <c r="F505" s="11">
        <f t="shared" si="8"/>
        <v>-657972</v>
      </c>
      <c r="G505" s="9"/>
      <c r="H505" s="9"/>
    </row>
    <row r="506" spans="1:9" s="67" customFormat="1" ht="39.950000000000003" customHeight="1" x14ac:dyDescent="0.25">
      <c r="A506" s="8">
        <v>45789</v>
      </c>
      <c r="B506" s="9" t="s">
        <v>521</v>
      </c>
      <c r="C506" s="10" t="s">
        <v>526</v>
      </c>
      <c r="D506" s="11">
        <f>2*900</f>
        <v>1800</v>
      </c>
      <c r="E506" s="11"/>
      <c r="F506" s="11">
        <f t="shared" si="8"/>
        <v>-659772</v>
      </c>
      <c r="G506" s="9"/>
      <c r="H506" s="9"/>
    </row>
    <row r="507" spans="1:9" s="67" customFormat="1" ht="39.950000000000003" customHeight="1" x14ac:dyDescent="0.25">
      <c r="A507" s="8">
        <v>45789</v>
      </c>
      <c r="B507" s="9" t="s">
        <v>521</v>
      </c>
      <c r="C507" s="16" t="s">
        <v>528</v>
      </c>
      <c r="D507" s="17"/>
      <c r="E507" s="17">
        <v>100000</v>
      </c>
      <c r="F507" s="17">
        <f t="shared" si="8"/>
        <v>-559772</v>
      </c>
      <c r="G507" s="9"/>
      <c r="H507" s="9"/>
      <c r="I507" s="19">
        <f>SUM(D501:D507)</f>
        <v>234900</v>
      </c>
    </row>
    <row r="508" spans="1:9" s="67" customFormat="1" ht="39.950000000000003" customHeight="1" x14ac:dyDescent="0.25">
      <c r="A508" s="8">
        <v>45808</v>
      </c>
      <c r="B508" s="9" t="s">
        <v>529</v>
      </c>
      <c r="C508" s="10" t="s">
        <v>286</v>
      </c>
      <c r="D508" s="11">
        <v>85000</v>
      </c>
      <c r="E508" s="11"/>
      <c r="F508" s="11">
        <f t="shared" si="8"/>
        <v>-644772</v>
      </c>
      <c r="G508" s="9" t="s">
        <v>309</v>
      </c>
      <c r="H508" s="9"/>
    </row>
    <row r="509" spans="1:9" s="67" customFormat="1" ht="39.950000000000003" customHeight="1" x14ac:dyDescent="0.25">
      <c r="A509" s="8">
        <v>45808</v>
      </c>
      <c r="B509" s="9" t="s">
        <v>529</v>
      </c>
      <c r="C509" s="10" t="s">
        <v>530</v>
      </c>
      <c r="D509" s="11">
        <f>2*3100</f>
        <v>6200</v>
      </c>
      <c r="E509" s="11"/>
      <c r="F509" s="11">
        <f t="shared" si="8"/>
        <v>-650972</v>
      </c>
      <c r="G509" s="9"/>
      <c r="H509" s="9"/>
    </row>
    <row r="510" spans="1:9" s="67" customFormat="1" ht="39.950000000000003" customHeight="1" x14ac:dyDescent="0.25">
      <c r="A510" s="8">
        <v>45808</v>
      </c>
      <c r="B510" s="9" t="s">
        <v>529</v>
      </c>
      <c r="C510" s="10" t="s">
        <v>531</v>
      </c>
      <c r="D510" s="11">
        <v>1900</v>
      </c>
      <c r="E510" s="11"/>
      <c r="F510" s="11">
        <f t="shared" si="8"/>
        <v>-652872</v>
      </c>
      <c r="G510" s="9"/>
      <c r="H510" s="9"/>
    </row>
    <row r="511" spans="1:9" s="66" customFormat="1" ht="39.950000000000003" customHeight="1" x14ac:dyDescent="0.25">
      <c r="A511" s="8">
        <v>45808</v>
      </c>
      <c r="B511" s="9" t="s">
        <v>529</v>
      </c>
      <c r="C511" s="10" t="s">
        <v>532</v>
      </c>
      <c r="D511" s="11">
        <v>3600</v>
      </c>
      <c r="E511" s="11"/>
      <c r="F511" s="11">
        <f t="shared" si="8"/>
        <v>-656472</v>
      </c>
      <c r="G511" s="9" t="s">
        <v>533</v>
      </c>
      <c r="H511" s="9"/>
    </row>
    <row r="512" spans="1:9" s="66" customFormat="1" ht="39.950000000000003" customHeight="1" x14ac:dyDescent="0.25">
      <c r="A512" s="8">
        <v>45808</v>
      </c>
      <c r="B512" s="9" t="s">
        <v>529</v>
      </c>
      <c r="C512" s="10" t="s">
        <v>534</v>
      </c>
      <c r="D512" s="11"/>
      <c r="E512" s="11">
        <v>150000</v>
      </c>
      <c r="F512" s="11">
        <f t="shared" si="8"/>
        <v>-506472</v>
      </c>
      <c r="G512" s="9"/>
      <c r="H512" s="9"/>
    </row>
    <row r="513" spans="1:9" s="66" customFormat="1" ht="39.950000000000003" customHeight="1" x14ac:dyDescent="0.25">
      <c r="A513" s="8">
        <v>45820</v>
      </c>
      <c r="B513" s="9" t="s">
        <v>535</v>
      </c>
      <c r="C513" s="16" t="s">
        <v>70</v>
      </c>
      <c r="D513" s="17">
        <v>30000</v>
      </c>
      <c r="E513" s="17"/>
      <c r="F513" s="17">
        <f t="shared" si="8"/>
        <v>-536472</v>
      </c>
      <c r="G513" s="9"/>
      <c r="H513" s="9"/>
    </row>
    <row r="514" spans="1:9" s="66" customFormat="1" ht="39.950000000000003" customHeight="1" x14ac:dyDescent="0.25">
      <c r="A514" s="8">
        <v>45843</v>
      </c>
      <c r="B514" s="9" t="s">
        <v>537</v>
      </c>
      <c r="C514" s="49" t="s">
        <v>536</v>
      </c>
      <c r="D514" s="13"/>
      <c r="E514" s="13">
        <v>536472</v>
      </c>
      <c r="F514" s="13">
        <f t="shared" si="8"/>
        <v>0</v>
      </c>
      <c r="G514" s="9"/>
      <c r="H514" s="9"/>
    </row>
    <row r="515" spans="1:9" s="66" customFormat="1" ht="39.950000000000003" customHeight="1" x14ac:dyDescent="0.25">
      <c r="A515" s="8">
        <v>45843</v>
      </c>
      <c r="B515" s="9" t="s">
        <v>537</v>
      </c>
      <c r="C515" s="49" t="s">
        <v>70</v>
      </c>
      <c r="D515" s="13">
        <v>30000</v>
      </c>
      <c r="E515" s="13"/>
      <c r="F515" s="13">
        <f t="shared" si="8"/>
        <v>-30000</v>
      </c>
      <c r="G515" s="9"/>
      <c r="H515" s="9"/>
    </row>
    <row r="516" spans="1:9" s="70" customFormat="1" ht="39.950000000000003" customHeight="1" x14ac:dyDescent="0.25">
      <c r="A516" s="8">
        <v>45843</v>
      </c>
      <c r="B516" s="9" t="s">
        <v>537</v>
      </c>
      <c r="C516" s="49" t="s">
        <v>308</v>
      </c>
      <c r="D516" s="13">
        <v>60000</v>
      </c>
      <c r="E516" s="13"/>
      <c r="F516" s="13">
        <f t="shared" si="8"/>
        <v>-90000</v>
      </c>
      <c r="G516" s="9"/>
      <c r="H516" s="9"/>
    </row>
    <row r="517" spans="1:9" s="70" customFormat="1" ht="39.950000000000003" customHeight="1" x14ac:dyDescent="0.25">
      <c r="A517" s="8">
        <v>45843</v>
      </c>
      <c r="B517" s="9" t="s">
        <v>537</v>
      </c>
      <c r="C517" s="49" t="s">
        <v>538</v>
      </c>
      <c r="D517" s="13">
        <v>10000</v>
      </c>
      <c r="E517" s="13"/>
      <c r="F517" s="13">
        <f t="shared" si="8"/>
        <v>-100000</v>
      </c>
      <c r="G517" s="9"/>
      <c r="H517" s="9"/>
    </row>
    <row r="518" spans="1:9" s="70" customFormat="1" ht="39.950000000000003" customHeight="1" x14ac:dyDescent="0.25">
      <c r="A518" s="8">
        <v>45843</v>
      </c>
      <c r="B518" s="9" t="s">
        <v>537</v>
      </c>
      <c r="C518" s="10" t="s">
        <v>539</v>
      </c>
      <c r="D518" s="11">
        <v>1500</v>
      </c>
      <c r="E518" s="11"/>
      <c r="F518" s="11">
        <f t="shared" si="8"/>
        <v>-101500</v>
      </c>
      <c r="G518" s="9"/>
      <c r="H518" s="9"/>
    </row>
    <row r="519" spans="1:9" s="70" customFormat="1" ht="39.950000000000003" customHeight="1" x14ac:dyDescent="0.25">
      <c r="A519" s="8">
        <v>45843</v>
      </c>
      <c r="B519" s="9" t="s">
        <v>537</v>
      </c>
      <c r="C519" s="10" t="s">
        <v>540</v>
      </c>
      <c r="D519" s="11">
        <v>2000</v>
      </c>
      <c r="E519" s="11"/>
      <c r="F519" s="11">
        <f t="shared" si="8"/>
        <v>-103500</v>
      </c>
      <c r="G519" s="9"/>
      <c r="H519" s="9"/>
    </row>
    <row r="520" spans="1:9" s="70" customFormat="1" ht="39.950000000000003" customHeight="1" x14ac:dyDescent="0.25">
      <c r="A520" s="8">
        <v>45843</v>
      </c>
      <c r="B520" s="9" t="s">
        <v>537</v>
      </c>
      <c r="C520" s="10" t="s">
        <v>541</v>
      </c>
      <c r="D520" s="11">
        <v>1600</v>
      </c>
      <c r="E520" s="11"/>
      <c r="F520" s="11">
        <f t="shared" si="8"/>
        <v>-105100</v>
      </c>
      <c r="G520" s="9"/>
      <c r="H520" s="9"/>
    </row>
    <row r="521" spans="1:9" s="70" customFormat="1" ht="39.950000000000003" customHeight="1" x14ac:dyDescent="0.25">
      <c r="A521" s="8">
        <v>45843</v>
      </c>
      <c r="B521" s="9" t="s">
        <v>537</v>
      </c>
      <c r="C521" s="10" t="s">
        <v>542</v>
      </c>
      <c r="D521" s="11">
        <v>2800</v>
      </c>
      <c r="E521" s="11"/>
      <c r="F521" s="11">
        <f t="shared" si="8"/>
        <v>-107900</v>
      </c>
      <c r="G521" s="9"/>
      <c r="H521" s="9"/>
    </row>
    <row r="522" spans="1:9" s="70" customFormat="1" ht="39.950000000000003" customHeight="1" x14ac:dyDescent="0.25">
      <c r="A522" s="8">
        <v>45843</v>
      </c>
      <c r="B522" s="9" t="s">
        <v>537</v>
      </c>
      <c r="C522" s="10" t="s">
        <v>543</v>
      </c>
      <c r="D522" s="11">
        <v>5000</v>
      </c>
      <c r="E522" s="11"/>
      <c r="F522" s="11">
        <f t="shared" si="8"/>
        <v>-112900</v>
      </c>
      <c r="G522" s="9"/>
      <c r="H522" s="9"/>
    </row>
    <row r="523" spans="1:9" s="70" customFormat="1" ht="39.950000000000003" customHeight="1" x14ac:dyDescent="0.25">
      <c r="A523" s="8">
        <v>45843</v>
      </c>
      <c r="B523" s="9" t="s">
        <v>537</v>
      </c>
      <c r="C523" s="10" t="s">
        <v>224</v>
      </c>
      <c r="D523" s="11">
        <v>1425</v>
      </c>
      <c r="E523" s="11"/>
      <c r="F523" s="11">
        <f t="shared" si="8"/>
        <v>-114325</v>
      </c>
      <c r="G523" s="9"/>
      <c r="H523" s="9"/>
    </row>
    <row r="524" spans="1:9" s="70" customFormat="1" ht="39.950000000000003" customHeight="1" x14ac:dyDescent="0.25">
      <c r="A524" s="8">
        <v>45843</v>
      </c>
      <c r="B524" s="9" t="s">
        <v>537</v>
      </c>
      <c r="C524" s="10" t="s">
        <v>224</v>
      </c>
      <c r="D524" s="11">
        <v>2815</v>
      </c>
      <c r="E524" s="11"/>
      <c r="F524" s="11">
        <f t="shared" si="8"/>
        <v>-117140</v>
      </c>
      <c r="G524" s="9"/>
      <c r="H524" s="9"/>
    </row>
    <row r="525" spans="1:9" s="66" customFormat="1" ht="39.950000000000003" customHeight="1" x14ac:dyDescent="0.25">
      <c r="A525" s="8">
        <v>45843</v>
      </c>
      <c r="B525" s="9" t="s">
        <v>537</v>
      </c>
      <c r="C525" s="49" t="s">
        <v>349</v>
      </c>
      <c r="D525" s="13">
        <v>1042</v>
      </c>
      <c r="E525" s="13"/>
      <c r="F525" s="11">
        <f t="shared" si="8"/>
        <v>-118182</v>
      </c>
      <c r="G525" s="9"/>
      <c r="H525" s="9"/>
    </row>
    <row r="526" spans="1:9" s="66" customFormat="1" ht="39.950000000000003" customHeight="1" x14ac:dyDescent="0.25">
      <c r="A526" s="8">
        <v>45843</v>
      </c>
      <c r="B526" s="9" t="s">
        <v>537</v>
      </c>
      <c r="C526" s="49" t="s">
        <v>544</v>
      </c>
      <c r="D526" s="13">
        <v>42000</v>
      </c>
      <c r="E526" s="13"/>
      <c r="F526" s="11">
        <f t="shared" si="8"/>
        <v>-160182</v>
      </c>
      <c r="G526" s="9"/>
      <c r="H526" s="9"/>
    </row>
    <row r="527" spans="1:9" s="66" customFormat="1" ht="39.950000000000003" customHeight="1" x14ac:dyDescent="0.25">
      <c r="A527" s="8">
        <v>45843</v>
      </c>
      <c r="B527" s="9" t="s">
        <v>537</v>
      </c>
      <c r="C527" s="49" t="s">
        <v>545</v>
      </c>
      <c r="D527" s="13">
        <v>3600</v>
      </c>
      <c r="E527" s="13"/>
      <c r="F527" s="11">
        <f t="shared" si="8"/>
        <v>-163782</v>
      </c>
      <c r="G527" s="9"/>
      <c r="H527" s="9"/>
    </row>
    <row r="528" spans="1:9" s="66" customFormat="1" ht="39.950000000000003" customHeight="1" x14ac:dyDescent="0.25">
      <c r="A528" s="8">
        <v>45843</v>
      </c>
      <c r="B528" s="9" t="s">
        <v>537</v>
      </c>
      <c r="C528" s="16" t="s">
        <v>546</v>
      </c>
      <c r="D528" s="17"/>
      <c r="E528" s="17">
        <v>13782</v>
      </c>
      <c r="F528" s="17">
        <f t="shared" si="8"/>
        <v>-150000</v>
      </c>
      <c r="G528" s="9"/>
      <c r="H528" s="9"/>
      <c r="I528" s="19">
        <f>SUM(D514:D528)</f>
        <v>163782</v>
      </c>
    </row>
    <row r="529" spans="1:9" s="73" customFormat="1" ht="39.950000000000003" customHeight="1" x14ac:dyDescent="0.25">
      <c r="A529" s="8">
        <v>45848</v>
      </c>
      <c r="B529" s="9" t="s">
        <v>547</v>
      </c>
      <c r="C529" s="49" t="s">
        <v>551</v>
      </c>
      <c r="D529" s="13"/>
      <c r="E529" s="13">
        <v>100000</v>
      </c>
      <c r="F529" s="22">
        <f t="shared" si="8"/>
        <v>-50000</v>
      </c>
      <c r="G529" s="9"/>
      <c r="H529" s="9"/>
      <c r="I529" s="19"/>
    </row>
    <row r="530" spans="1:9" s="73" customFormat="1" ht="39.950000000000003" customHeight="1" x14ac:dyDescent="0.25">
      <c r="A530" s="8">
        <v>45853</v>
      </c>
      <c r="B530" s="9" t="s">
        <v>547</v>
      </c>
      <c r="C530" s="49" t="s">
        <v>552</v>
      </c>
      <c r="D530" s="13"/>
      <c r="E530" s="13">
        <v>10000</v>
      </c>
      <c r="F530" s="22">
        <f t="shared" si="8"/>
        <v>-40000</v>
      </c>
      <c r="G530" s="9"/>
      <c r="H530" s="9"/>
      <c r="I530" s="19"/>
    </row>
    <row r="531" spans="1:9" s="71" customFormat="1" ht="39.950000000000003" customHeight="1" x14ac:dyDescent="0.25">
      <c r="A531" s="8">
        <v>45853</v>
      </c>
      <c r="B531" s="9" t="s">
        <v>547</v>
      </c>
      <c r="C531" s="49" t="s">
        <v>548</v>
      </c>
      <c r="D531" s="13">
        <v>20000</v>
      </c>
      <c r="E531" s="13"/>
      <c r="F531" s="22">
        <f t="shared" si="8"/>
        <v>-60000</v>
      </c>
      <c r="G531" s="9" t="s">
        <v>559</v>
      </c>
      <c r="H531" s="9"/>
    </row>
    <row r="532" spans="1:9" s="71" customFormat="1" ht="39.950000000000003" customHeight="1" x14ac:dyDescent="0.25">
      <c r="A532" s="8">
        <v>45853</v>
      </c>
      <c r="B532" s="9" t="s">
        <v>547</v>
      </c>
      <c r="C532" s="49" t="s">
        <v>549</v>
      </c>
      <c r="D532" s="13">
        <v>5000</v>
      </c>
      <c r="E532" s="13"/>
      <c r="F532" s="11">
        <f t="shared" si="8"/>
        <v>-65000</v>
      </c>
      <c r="G532" s="9"/>
      <c r="H532" s="9"/>
    </row>
    <row r="533" spans="1:9" s="72" customFormat="1" ht="39.950000000000003" customHeight="1" x14ac:dyDescent="0.25">
      <c r="A533" s="8">
        <v>45853</v>
      </c>
      <c r="B533" s="9" t="s">
        <v>547</v>
      </c>
      <c r="C533" s="49" t="s">
        <v>550</v>
      </c>
      <c r="D533" s="13">
        <f>20*180+400</f>
        <v>4000</v>
      </c>
      <c r="E533" s="13"/>
      <c r="F533" s="11">
        <f t="shared" si="8"/>
        <v>-69000</v>
      </c>
      <c r="G533" s="9"/>
      <c r="H533" s="9"/>
    </row>
    <row r="534" spans="1:9" s="72" customFormat="1" ht="39.950000000000003" customHeight="1" x14ac:dyDescent="0.25">
      <c r="A534" s="8">
        <v>45853</v>
      </c>
      <c r="B534" s="9" t="s">
        <v>547</v>
      </c>
      <c r="C534" s="49" t="s">
        <v>167</v>
      </c>
      <c r="D534" s="13">
        <v>20000</v>
      </c>
      <c r="E534" s="13"/>
      <c r="F534" s="11">
        <f t="shared" si="8"/>
        <v>-89000</v>
      </c>
      <c r="G534" s="9" t="s">
        <v>283</v>
      </c>
      <c r="H534" s="9"/>
      <c r="I534" s="19">
        <f>SUM(D528:D534)</f>
        <v>49000</v>
      </c>
    </row>
    <row r="535" spans="1:9" s="72" customFormat="1" ht="39.950000000000003" customHeight="1" x14ac:dyDescent="0.25">
      <c r="A535" s="8">
        <v>45853</v>
      </c>
      <c r="B535" s="9" t="s">
        <v>547</v>
      </c>
      <c r="C535" s="16" t="s">
        <v>553</v>
      </c>
      <c r="D535" s="17">
        <v>44590</v>
      </c>
      <c r="E535" s="17"/>
      <c r="F535" s="17">
        <f t="shared" si="8"/>
        <v>-133590</v>
      </c>
      <c r="G535" s="9"/>
      <c r="H535" s="9"/>
    </row>
    <row r="536" spans="1:9" s="72" customFormat="1" ht="39.950000000000003" customHeight="1" x14ac:dyDescent="0.25">
      <c r="A536" s="8">
        <v>45855</v>
      </c>
      <c r="B536" s="9" t="s">
        <v>547</v>
      </c>
      <c r="C536" s="49" t="s">
        <v>554</v>
      </c>
      <c r="D536" s="13"/>
      <c r="E536" s="13">
        <v>50000</v>
      </c>
      <c r="F536" s="11">
        <f t="shared" si="8"/>
        <v>-83590</v>
      </c>
      <c r="G536" s="9"/>
      <c r="H536" s="9"/>
    </row>
    <row r="537" spans="1:9" s="72" customFormat="1" ht="39.950000000000003" customHeight="1" x14ac:dyDescent="0.25">
      <c r="A537" s="8">
        <v>45876</v>
      </c>
      <c r="B537" s="9" t="s">
        <v>555</v>
      </c>
      <c r="C537" s="49" t="s">
        <v>556</v>
      </c>
      <c r="D537" s="13">
        <f>20*180</f>
        <v>3600</v>
      </c>
      <c r="E537" s="13"/>
      <c r="F537" s="11">
        <f t="shared" si="8"/>
        <v>-87190</v>
      </c>
      <c r="G537" s="9"/>
      <c r="H537" s="9"/>
    </row>
    <row r="538" spans="1:9" s="72" customFormat="1" ht="39.950000000000003" customHeight="1" x14ac:dyDescent="0.25">
      <c r="A538" s="8">
        <v>45876</v>
      </c>
      <c r="B538" s="9" t="s">
        <v>555</v>
      </c>
      <c r="C538" s="49" t="s">
        <v>557</v>
      </c>
      <c r="D538" s="13">
        <v>1200</v>
      </c>
      <c r="E538" s="13"/>
      <c r="F538" s="11">
        <f t="shared" si="8"/>
        <v>-88390</v>
      </c>
      <c r="G538" s="9"/>
      <c r="H538" s="9"/>
    </row>
    <row r="539" spans="1:9" s="72" customFormat="1" ht="39.950000000000003" customHeight="1" x14ac:dyDescent="0.25">
      <c r="A539" s="8">
        <v>45876</v>
      </c>
      <c r="B539" s="9" t="s">
        <v>555</v>
      </c>
      <c r="C539" s="49" t="s">
        <v>558</v>
      </c>
      <c r="D539" s="13">
        <v>40000</v>
      </c>
      <c r="E539" s="13"/>
      <c r="F539" s="11">
        <f t="shared" si="8"/>
        <v>-128390</v>
      </c>
      <c r="G539" s="9" t="s">
        <v>309</v>
      </c>
      <c r="H539" s="9"/>
    </row>
    <row r="540" spans="1:9" s="72" customFormat="1" ht="39.950000000000003" customHeight="1" x14ac:dyDescent="0.25">
      <c r="A540" s="8">
        <v>45876</v>
      </c>
      <c r="B540" s="9" t="s">
        <v>555</v>
      </c>
      <c r="C540" s="49" t="s">
        <v>579</v>
      </c>
      <c r="D540" s="13">
        <v>20000</v>
      </c>
      <c r="E540" s="13"/>
      <c r="F540" s="11">
        <f t="shared" si="8"/>
        <v>-148390</v>
      </c>
      <c r="G540" s="9" t="s">
        <v>559</v>
      </c>
      <c r="H540" s="9"/>
    </row>
    <row r="541" spans="1:9" s="72" customFormat="1" ht="39.950000000000003" customHeight="1" x14ac:dyDescent="0.25">
      <c r="A541" s="8">
        <v>45876</v>
      </c>
      <c r="B541" s="9" t="s">
        <v>555</v>
      </c>
      <c r="C541" s="49" t="s">
        <v>560</v>
      </c>
      <c r="D541" s="13">
        <v>43580</v>
      </c>
      <c r="E541" s="13"/>
      <c r="F541" s="11">
        <f t="shared" si="8"/>
        <v>-191970</v>
      </c>
      <c r="G541" s="9" t="s">
        <v>337</v>
      </c>
      <c r="H541" s="9"/>
    </row>
    <row r="542" spans="1:9" s="72" customFormat="1" ht="39.950000000000003" customHeight="1" x14ac:dyDescent="0.25">
      <c r="A542" s="8">
        <v>45876</v>
      </c>
      <c r="B542" s="9" t="s">
        <v>555</v>
      </c>
      <c r="C542" s="49" t="s">
        <v>561</v>
      </c>
      <c r="D542" s="13">
        <v>4330</v>
      </c>
      <c r="E542" s="13"/>
      <c r="F542" s="11">
        <f t="shared" si="8"/>
        <v>-196300</v>
      </c>
      <c r="G542" s="9" t="s">
        <v>337</v>
      </c>
      <c r="H542" s="9"/>
    </row>
    <row r="543" spans="1:9" s="71" customFormat="1" ht="39.950000000000003" customHeight="1" x14ac:dyDescent="0.25">
      <c r="A543" s="8">
        <v>45876</v>
      </c>
      <c r="B543" s="9" t="s">
        <v>555</v>
      </c>
      <c r="C543" s="49" t="s">
        <v>562</v>
      </c>
      <c r="D543" s="13">
        <v>5000</v>
      </c>
      <c r="E543" s="13"/>
      <c r="F543" s="11">
        <f t="shared" si="8"/>
        <v>-201300</v>
      </c>
      <c r="G543" s="9" t="s">
        <v>563</v>
      </c>
      <c r="H543" s="9"/>
    </row>
    <row r="544" spans="1:9" s="71" customFormat="1" ht="39.950000000000003" customHeight="1" x14ac:dyDescent="0.25">
      <c r="A544" s="8">
        <v>45876</v>
      </c>
      <c r="B544" s="9" t="s">
        <v>555</v>
      </c>
      <c r="C544" s="49" t="s">
        <v>564</v>
      </c>
      <c r="D544" s="13">
        <f>5*6500</f>
        <v>32500</v>
      </c>
      <c r="E544" s="13"/>
      <c r="F544" s="11">
        <f t="shared" si="8"/>
        <v>-233800</v>
      </c>
      <c r="G544" s="9" t="s">
        <v>337</v>
      </c>
      <c r="H544" s="9"/>
    </row>
    <row r="545" spans="1:9" s="71" customFormat="1" ht="39.950000000000003" customHeight="1" x14ac:dyDescent="0.25">
      <c r="A545" s="8">
        <v>45876</v>
      </c>
      <c r="B545" s="9" t="s">
        <v>555</v>
      </c>
      <c r="C545" s="49" t="s">
        <v>565</v>
      </c>
      <c r="D545" s="13">
        <v>6433</v>
      </c>
      <c r="E545" s="13"/>
      <c r="F545" s="11">
        <f t="shared" si="8"/>
        <v>-240233</v>
      </c>
      <c r="G545" s="9" t="s">
        <v>337</v>
      </c>
      <c r="H545" s="9"/>
    </row>
    <row r="546" spans="1:9" s="71" customFormat="1" ht="39.950000000000003" customHeight="1" x14ac:dyDescent="0.25">
      <c r="A546" s="8">
        <v>45876</v>
      </c>
      <c r="B546" s="9" t="s">
        <v>555</v>
      </c>
      <c r="C546" s="49" t="s">
        <v>565</v>
      </c>
      <c r="D546" s="13">
        <v>15450</v>
      </c>
      <c r="E546" s="13"/>
      <c r="F546" s="11">
        <f t="shared" si="8"/>
        <v>-255683</v>
      </c>
      <c r="G546" s="9" t="s">
        <v>337</v>
      </c>
      <c r="H546" s="9"/>
    </row>
    <row r="547" spans="1:9" s="71" customFormat="1" ht="39.950000000000003" customHeight="1" x14ac:dyDescent="0.25">
      <c r="A547" s="8">
        <v>45876</v>
      </c>
      <c r="B547" s="9" t="s">
        <v>555</v>
      </c>
      <c r="C547" s="49" t="s">
        <v>565</v>
      </c>
      <c r="D547" s="13">
        <v>1025</v>
      </c>
      <c r="E547" s="13"/>
      <c r="F547" s="11">
        <f t="shared" si="8"/>
        <v>-256708</v>
      </c>
      <c r="G547" s="9" t="s">
        <v>337</v>
      </c>
      <c r="H547" s="9"/>
    </row>
    <row r="548" spans="1:9" s="71" customFormat="1" ht="39.950000000000003" customHeight="1" x14ac:dyDescent="0.25">
      <c r="A548" s="8">
        <v>45876</v>
      </c>
      <c r="B548" s="9" t="s">
        <v>555</v>
      </c>
      <c r="C548" s="16" t="s">
        <v>566</v>
      </c>
      <c r="D548" s="17"/>
      <c r="E548" s="17">
        <v>100000</v>
      </c>
      <c r="F548" s="17">
        <f t="shared" si="8"/>
        <v>-156708</v>
      </c>
      <c r="G548" s="9" t="s">
        <v>337</v>
      </c>
      <c r="H548" s="9"/>
      <c r="I548" s="19">
        <f>SUM(D536:D548)</f>
        <v>173118</v>
      </c>
    </row>
    <row r="549" spans="1:9" s="71" customFormat="1" ht="39.950000000000003" customHeight="1" x14ac:dyDescent="0.25">
      <c r="A549" s="8">
        <v>45885</v>
      </c>
      <c r="B549" s="9" t="s">
        <v>567</v>
      </c>
      <c r="C549" s="49" t="s">
        <v>568</v>
      </c>
      <c r="D549" s="13"/>
      <c r="E549" s="13">
        <v>56708</v>
      </c>
      <c r="F549" s="11">
        <f t="shared" si="8"/>
        <v>-100000</v>
      </c>
      <c r="G549" s="9"/>
      <c r="H549" s="9"/>
    </row>
    <row r="550" spans="1:9" s="71" customFormat="1" ht="39.950000000000003" customHeight="1" x14ac:dyDescent="0.25">
      <c r="A550" s="8">
        <v>45885</v>
      </c>
      <c r="B550" s="9" t="s">
        <v>567</v>
      </c>
      <c r="C550" s="49" t="s">
        <v>512</v>
      </c>
      <c r="D550" s="13">
        <v>3950</v>
      </c>
      <c r="E550" s="13"/>
      <c r="F550" s="11">
        <f t="shared" si="8"/>
        <v>-103950</v>
      </c>
      <c r="G550" s="9" t="s">
        <v>576</v>
      </c>
      <c r="H550" s="9"/>
    </row>
    <row r="551" spans="1:9" s="74" customFormat="1" ht="39.950000000000003" customHeight="1" x14ac:dyDescent="0.25">
      <c r="A551" s="8">
        <v>45885</v>
      </c>
      <c r="B551" s="9" t="s">
        <v>567</v>
      </c>
      <c r="C551" s="49" t="s">
        <v>569</v>
      </c>
      <c r="D551" s="13">
        <f>15*170</f>
        <v>2550</v>
      </c>
      <c r="E551" s="13"/>
      <c r="F551" s="11">
        <f t="shared" si="8"/>
        <v>-106500</v>
      </c>
      <c r="G551" s="9" t="s">
        <v>577</v>
      </c>
      <c r="H551" s="9"/>
    </row>
    <row r="552" spans="1:9" s="74" customFormat="1" ht="39.950000000000003" customHeight="1" x14ac:dyDescent="0.25">
      <c r="A552" s="8">
        <v>45885</v>
      </c>
      <c r="B552" s="9" t="s">
        <v>567</v>
      </c>
      <c r="C552" s="49" t="s">
        <v>571</v>
      </c>
      <c r="D552" s="13">
        <f>2.5*6000</f>
        <v>15000</v>
      </c>
      <c r="E552" s="13"/>
      <c r="F552" s="11">
        <f t="shared" si="8"/>
        <v>-121500</v>
      </c>
      <c r="G552" s="9" t="s">
        <v>577</v>
      </c>
      <c r="H552" s="9"/>
    </row>
    <row r="553" spans="1:9" s="74" customFormat="1" ht="39.950000000000003" customHeight="1" x14ac:dyDescent="0.25">
      <c r="A553" s="8">
        <v>45885</v>
      </c>
      <c r="B553" s="9" t="s">
        <v>567</v>
      </c>
      <c r="C553" s="49" t="s">
        <v>570</v>
      </c>
      <c r="D553" s="13">
        <v>850</v>
      </c>
      <c r="E553" s="13"/>
      <c r="F553" s="11">
        <f t="shared" si="8"/>
        <v>-122350</v>
      </c>
      <c r="G553" s="9" t="s">
        <v>577</v>
      </c>
      <c r="H553" s="9"/>
    </row>
    <row r="554" spans="1:9" s="74" customFormat="1" ht="39.950000000000003" customHeight="1" x14ac:dyDescent="0.25">
      <c r="A554" s="8">
        <v>45885</v>
      </c>
      <c r="B554" s="9" t="s">
        <v>567</v>
      </c>
      <c r="C554" s="49" t="s">
        <v>572</v>
      </c>
      <c r="D554" s="13">
        <v>1010</v>
      </c>
      <c r="E554" s="13"/>
      <c r="F554" s="11">
        <f t="shared" si="8"/>
        <v>-123360</v>
      </c>
      <c r="G554" s="9" t="s">
        <v>577</v>
      </c>
      <c r="H554" s="9"/>
    </row>
    <row r="555" spans="1:9" s="74" customFormat="1" ht="39.950000000000003" customHeight="1" x14ac:dyDescent="0.25">
      <c r="A555" s="8">
        <v>45885</v>
      </c>
      <c r="B555" s="9" t="s">
        <v>567</v>
      </c>
      <c r="C555" s="49" t="s">
        <v>573</v>
      </c>
      <c r="D555" s="13">
        <f>172*5+20</f>
        <v>880</v>
      </c>
      <c r="E555" s="13"/>
      <c r="F555" s="13">
        <f t="shared" si="8"/>
        <v>-124240</v>
      </c>
      <c r="G555" s="9" t="s">
        <v>577</v>
      </c>
      <c r="H555" s="9"/>
    </row>
    <row r="556" spans="1:9" s="74" customFormat="1" ht="39.950000000000003" customHeight="1" x14ac:dyDescent="0.25">
      <c r="A556" s="8">
        <v>45885</v>
      </c>
      <c r="B556" s="9" t="s">
        <v>567</v>
      </c>
      <c r="C556" s="49" t="s">
        <v>574</v>
      </c>
      <c r="D556" s="13">
        <f>18054.5+18370.5</f>
        <v>36425</v>
      </c>
      <c r="E556" s="13"/>
      <c r="F556" s="13">
        <f t="shared" si="8"/>
        <v>-160665</v>
      </c>
      <c r="G556" s="9" t="s">
        <v>577</v>
      </c>
      <c r="H556" s="9"/>
    </row>
    <row r="557" spans="1:9" s="74" customFormat="1" ht="39.950000000000003" customHeight="1" x14ac:dyDescent="0.25">
      <c r="A557" s="8">
        <v>45885</v>
      </c>
      <c r="B557" s="9" t="s">
        <v>567</v>
      </c>
      <c r="C557" s="16" t="s">
        <v>575</v>
      </c>
      <c r="D557" s="17"/>
      <c r="E557" s="17">
        <v>50665</v>
      </c>
      <c r="F557" s="17">
        <f t="shared" si="8"/>
        <v>-110000</v>
      </c>
      <c r="G557" s="9"/>
      <c r="H557" s="9"/>
      <c r="I557" s="19">
        <f>SUM(D549:D556)</f>
        <v>60665</v>
      </c>
    </row>
    <row r="558" spans="1:9" s="74" customFormat="1" ht="39.950000000000003" customHeight="1" x14ac:dyDescent="0.25">
      <c r="A558" s="8">
        <v>45894</v>
      </c>
      <c r="B558" s="9" t="s">
        <v>578</v>
      </c>
      <c r="C558" s="49" t="s">
        <v>256</v>
      </c>
      <c r="D558" s="13">
        <v>50000</v>
      </c>
      <c r="E558" s="13"/>
      <c r="F558" s="11">
        <f t="shared" si="8"/>
        <v>-160000</v>
      </c>
      <c r="G558" s="9" t="s">
        <v>257</v>
      </c>
      <c r="H558" s="9"/>
    </row>
    <row r="559" spans="1:9" s="74" customFormat="1" ht="39.950000000000003" customHeight="1" x14ac:dyDescent="0.25">
      <c r="A559" s="8">
        <v>45894</v>
      </c>
      <c r="B559" s="9" t="s">
        <v>578</v>
      </c>
      <c r="C559" s="49" t="s">
        <v>548</v>
      </c>
      <c r="D559" s="13">
        <v>40000</v>
      </c>
      <c r="E559" s="13"/>
      <c r="F559" s="11">
        <f t="shared" si="8"/>
        <v>-200000</v>
      </c>
      <c r="G559" s="9" t="s">
        <v>559</v>
      </c>
      <c r="H559" s="9"/>
    </row>
    <row r="560" spans="1:9" s="74" customFormat="1" ht="39.950000000000003" customHeight="1" x14ac:dyDescent="0.25">
      <c r="A560" s="8">
        <v>45894</v>
      </c>
      <c r="B560" s="9" t="s">
        <v>578</v>
      </c>
      <c r="C560" s="49" t="s">
        <v>580</v>
      </c>
      <c r="D560" s="13">
        <f>950*2</f>
        <v>1900</v>
      </c>
      <c r="E560" s="13"/>
      <c r="F560" s="11">
        <f t="shared" si="8"/>
        <v>-201900</v>
      </c>
      <c r="G560" s="9"/>
      <c r="H560" s="9"/>
    </row>
    <row r="561" spans="1:9" s="74" customFormat="1" ht="39.950000000000003" customHeight="1" x14ac:dyDescent="0.25">
      <c r="A561" s="8">
        <v>45894</v>
      </c>
      <c r="B561" s="9" t="s">
        <v>578</v>
      </c>
      <c r="C561" s="49" t="s">
        <v>581</v>
      </c>
      <c r="D561" s="13">
        <v>7000</v>
      </c>
      <c r="E561" s="13"/>
      <c r="F561" s="11">
        <f t="shared" si="8"/>
        <v>-208900</v>
      </c>
      <c r="G561" s="9" t="s">
        <v>355</v>
      </c>
      <c r="H561" s="9"/>
    </row>
    <row r="562" spans="1:9" s="74" customFormat="1" ht="39.950000000000003" customHeight="1" x14ac:dyDescent="0.25">
      <c r="A562" s="8">
        <v>45894</v>
      </c>
      <c r="B562" s="9" t="s">
        <v>578</v>
      </c>
      <c r="C562" s="49" t="s">
        <v>582</v>
      </c>
      <c r="D562" s="13">
        <f>800</f>
        <v>800</v>
      </c>
      <c r="E562" s="13"/>
      <c r="F562" s="11">
        <f t="shared" si="8"/>
        <v>-209700</v>
      </c>
      <c r="G562" s="9"/>
      <c r="H562" s="9"/>
    </row>
    <row r="563" spans="1:9" s="74" customFormat="1" ht="39.950000000000003" customHeight="1" x14ac:dyDescent="0.25">
      <c r="A563" s="8">
        <v>45894</v>
      </c>
      <c r="B563" s="9" t="s">
        <v>578</v>
      </c>
      <c r="C563" s="49" t="s">
        <v>583</v>
      </c>
      <c r="D563" s="13">
        <v>300</v>
      </c>
      <c r="E563" s="13"/>
      <c r="F563" s="13">
        <f t="shared" si="8"/>
        <v>-210000</v>
      </c>
      <c r="G563" s="9"/>
      <c r="H563" s="9"/>
    </row>
    <row r="564" spans="1:9" s="74" customFormat="1" ht="39.950000000000003" customHeight="1" x14ac:dyDescent="0.25">
      <c r="A564" s="8">
        <v>45894</v>
      </c>
      <c r="B564" s="9" t="s">
        <v>578</v>
      </c>
      <c r="C564" s="49" t="s">
        <v>562</v>
      </c>
      <c r="D564" s="13">
        <v>5000</v>
      </c>
      <c r="E564" s="13"/>
      <c r="F564" s="13">
        <f t="shared" si="8"/>
        <v>-215000</v>
      </c>
      <c r="G564" s="9" t="s">
        <v>563</v>
      </c>
      <c r="H564" s="9"/>
      <c r="I564" s="19"/>
    </row>
    <row r="565" spans="1:9" s="74" customFormat="1" ht="39.950000000000003" customHeight="1" x14ac:dyDescent="0.25">
      <c r="A565" s="8">
        <v>45894</v>
      </c>
      <c r="B565" s="9" t="s">
        <v>578</v>
      </c>
      <c r="C565" s="16" t="s">
        <v>584</v>
      </c>
      <c r="D565" s="17"/>
      <c r="E565" s="17">
        <v>15000</v>
      </c>
      <c r="F565" s="17">
        <f t="shared" si="8"/>
        <v>-200000</v>
      </c>
      <c r="G565" s="9"/>
      <c r="H565" s="9"/>
      <c r="I565" s="19">
        <f>SUM(D558:D565)</f>
        <v>105000</v>
      </c>
    </row>
    <row r="566" spans="1:9" s="74" customFormat="1" ht="39.950000000000003" customHeight="1" x14ac:dyDescent="0.25">
      <c r="A566" s="8">
        <v>45908</v>
      </c>
      <c r="B566" s="9" t="s">
        <v>585</v>
      </c>
      <c r="C566" s="49" t="s">
        <v>586</v>
      </c>
      <c r="D566" s="13">
        <v>7475</v>
      </c>
      <c r="E566" s="13"/>
      <c r="F566" s="13">
        <f t="shared" si="8"/>
        <v>-207475</v>
      </c>
      <c r="G566" s="9" t="s">
        <v>577</v>
      </c>
      <c r="H566" s="9"/>
    </row>
    <row r="567" spans="1:9" s="75" customFormat="1" ht="39.950000000000003" customHeight="1" x14ac:dyDescent="0.25">
      <c r="A567" s="8">
        <v>45908</v>
      </c>
      <c r="B567" s="9" t="s">
        <v>585</v>
      </c>
      <c r="C567" s="49" t="s">
        <v>587</v>
      </c>
      <c r="D567" s="13">
        <v>4000</v>
      </c>
      <c r="E567" s="13"/>
      <c r="F567" s="13">
        <f t="shared" si="8"/>
        <v>-211475</v>
      </c>
      <c r="G567" s="9"/>
      <c r="H567" s="9"/>
    </row>
    <row r="568" spans="1:9" s="75" customFormat="1" ht="39.950000000000003" customHeight="1" x14ac:dyDescent="0.25">
      <c r="A568" s="8">
        <v>45908</v>
      </c>
      <c r="B568" s="9" t="s">
        <v>585</v>
      </c>
      <c r="C568" s="49" t="s">
        <v>588</v>
      </c>
      <c r="D568" s="13">
        <f>5*3850</f>
        <v>19250</v>
      </c>
      <c r="E568" s="13"/>
      <c r="F568" s="13">
        <f t="shared" si="8"/>
        <v>-230725</v>
      </c>
      <c r="G568" s="9" t="s">
        <v>576</v>
      </c>
      <c r="H568" s="9"/>
    </row>
    <row r="569" spans="1:9" s="75" customFormat="1" ht="39.950000000000003" customHeight="1" x14ac:dyDescent="0.25">
      <c r="A569" s="8">
        <v>45908</v>
      </c>
      <c r="B569" s="9" t="s">
        <v>585</v>
      </c>
      <c r="C569" s="49" t="s">
        <v>588</v>
      </c>
      <c r="D569" s="13">
        <f>9*3950</f>
        <v>35550</v>
      </c>
      <c r="E569" s="13"/>
      <c r="F569" s="13">
        <f t="shared" si="8"/>
        <v>-266275</v>
      </c>
      <c r="G569" s="9" t="s">
        <v>576</v>
      </c>
      <c r="H569" s="9"/>
    </row>
    <row r="570" spans="1:9" s="75" customFormat="1" ht="39.950000000000003" customHeight="1" x14ac:dyDescent="0.25">
      <c r="A570" s="8">
        <v>45908</v>
      </c>
      <c r="B570" s="9" t="s">
        <v>585</v>
      </c>
      <c r="C570" s="49" t="s">
        <v>589</v>
      </c>
      <c r="D570" s="13">
        <f>5650</f>
        <v>5650</v>
      </c>
      <c r="E570" s="13"/>
      <c r="F570" s="13">
        <f t="shared" si="8"/>
        <v>-271925</v>
      </c>
      <c r="G570" s="9" t="s">
        <v>577</v>
      </c>
      <c r="H570" s="9"/>
    </row>
    <row r="571" spans="1:9" s="75" customFormat="1" ht="39.950000000000003" customHeight="1" x14ac:dyDescent="0.25">
      <c r="A571" s="8">
        <v>45908</v>
      </c>
      <c r="B571" s="9" t="s">
        <v>585</v>
      </c>
      <c r="C571" s="49" t="s">
        <v>571</v>
      </c>
      <c r="D571" s="13">
        <f>1.96*6000</f>
        <v>11760</v>
      </c>
      <c r="E571" s="13"/>
      <c r="F571" s="13">
        <f t="shared" si="8"/>
        <v>-283685</v>
      </c>
      <c r="G571" s="50" t="s">
        <v>577</v>
      </c>
      <c r="H571" s="9"/>
    </row>
    <row r="572" spans="1:9" s="75" customFormat="1" ht="39.950000000000003" customHeight="1" x14ac:dyDescent="0.25">
      <c r="A572" s="8">
        <v>45908</v>
      </c>
      <c r="B572" s="9" t="s">
        <v>585</v>
      </c>
      <c r="C572" s="49" t="s">
        <v>548</v>
      </c>
      <c r="D572" s="13">
        <v>30000</v>
      </c>
      <c r="E572" s="13"/>
      <c r="F572" s="13">
        <f t="shared" si="8"/>
        <v>-313685</v>
      </c>
      <c r="G572" s="50" t="s">
        <v>559</v>
      </c>
      <c r="H572" s="9"/>
    </row>
    <row r="573" spans="1:9" s="75" customFormat="1" ht="39.950000000000003" customHeight="1" x14ac:dyDescent="0.25">
      <c r="A573" s="8">
        <v>45908</v>
      </c>
      <c r="B573" s="9" t="s">
        <v>585</v>
      </c>
      <c r="C573" s="49" t="s">
        <v>256</v>
      </c>
      <c r="D573" s="13">
        <v>30000</v>
      </c>
      <c r="E573" s="13"/>
      <c r="F573" s="13">
        <f t="shared" si="8"/>
        <v>-343685</v>
      </c>
      <c r="G573" s="50" t="s">
        <v>257</v>
      </c>
      <c r="H573" s="9"/>
    </row>
    <row r="574" spans="1:9" s="75" customFormat="1" ht="39.950000000000003" customHeight="1" x14ac:dyDescent="0.25">
      <c r="A574" s="8">
        <v>45908</v>
      </c>
      <c r="B574" s="9" t="s">
        <v>585</v>
      </c>
      <c r="C574" s="49" t="s">
        <v>562</v>
      </c>
      <c r="D574" s="13">
        <v>20000</v>
      </c>
      <c r="E574" s="13"/>
      <c r="F574" s="13">
        <f t="shared" si="8"/>
        <v>-363685</v>
      </c>
      <c r="G574" s="50" t="s">
        <v>563</v>
      </c>
      <c r="H574" s="9"/>
    </row>
    <row r="575" spans="1:9" s="75" customFormat="1" ht="39.950000000000003" customHeight="1" x14ac:dyDescent="0.25">
      <c r="A575" s="8">
        <v>45908</v>
      </c>
      <c r="B575" s="9" t="s">
        <v>585</v>
      </c>
      <c r="C575" s="49" t="s">
        <v>590</v>
      </c>
      <c r="D575" s="13">
        <v>3000</v>
      </c>
      <c r="E575" s="13"/>
      <c r="F575" s="13">
        <f t="shared" si="8"/>
        <v>-366685</v>
      </c>
      <c r="G575" s="50" t="s">
        <v>128</v>
      </c>
      <c r="H575" s="9"/>
    </row>
    <row r="576" spans="1:9" s="75" customFormat="1" ht="39.950000000000003" customHeight="1" x14ac:dyDescent="0.25">
      <c r="A576" s="8">
        <v>45908</v>
      </c>
      <c r="B576" s="9" t="s">
        <v>585</v>
      </c>
      <c r="C576" s="49" t="s">
        <v>591</v>
      </c>
      <c r="D576" s="13">
        <f>350*3*4</f>
        <v>4200</v>
      </c>
      <c r="E576" s="13"/>
      <c r="F576" s="13">
        <f t="shared" si="8"/>
        <v>-370885</v>
      </c>
      <c r="G576" s="50"/>
      <c r="H576" s="9"/>
    </row>
    <row r="577" spans="1:9" s="75" customFormat="1" ht="39.950000000000003" customHeight="1" x14ac:dyDescent="0.25">
      <c r="A577" s="8">
        <v>45908</v>
      </c>
      <c r="B577" s="9" t="s">
        <v>585</v>
      </c>
      <c r="C577" s="16" t="s">
        <v>592</v>
      </c>
      <c r="D577" s="17">
        <v>7500</v>
      </c>
      <c r="E577" s="17"/>
      <c r="F577" s="17">
        <f t="shared" si="8"/>
        <v>-378385</v>
      </c>
      <c r="G577" s="50"/>
      <c r="H577" s="9"/>
      <c r="I577" s="19">
        <f>SUM(D566:D577)</f>
        <v>178385</v>
      </c>
    </row>
    <row r="578" spans="1:9" s="75" customFormat="1" ht="36.75" customHeight="1" x14ac:dyDescent="0.25">
      <c r="A578" s="8"/>
      <c r="B578" s="9"/>
      <c r="C578" s="49"/>
      <c r="D578" s="13"/>
      <c r="E578" s="13"/>
      <c r="F578" s="13">
        <f t="shared" si="8"/>
        <v>-378385</v>
      </c>
      <c r="G578" s="50"/>
      <c r="H578" s="9"/>
    </row>
    <row r="579" spans="1:9" s="75" customFormat="1" ht="36.75" customHeight="1" x14ac:dyDescent="0.25">
      <c r="A579" s="8"/>
      <c r="B579" s="9"/>
      <c r="C579" s="49"/>
      <c r="D579" s="13"/>
      <c r="E579" s="13"/>
      <c r="F579" s="13">
        <f t="shared" si="8"/>
        <v>-378385</v>
      </c>
      <c r="G579" s="50"/>
      <c r="H579" s="9"/>
    </row>
    <row r="580" spans="1:9" s="75" customFormat="1" ht="36.75" customHeight="1" x14ac:dyDescent="0.25">
      <c r="A580" s="8"/>
      <c r="B580" s="9"/>
      <c r="C580" s="49"/>
      <c r="D580" s="13"/>
      <c r="E580" s="13"/>
      <c r="F580" s="13">
        <f t="shared" si="8"/>
        <v>-378385</v>
      </c>
      <c r="G580" s="9"/>
      <c r="H580" s="9"/>
    </row>
    <row r="581" spans="1:9" s="75" customFormat="1" ht="36.75" customHeight="1" x14ac:dyDescent="0.25">
      <c r="A581" s="8"/>
      <c r="B581" s="9"/>
      <c r="C581" s="49"/>
      <c r="D581" s="13"/>
      <c r="E581" s="13"/>
      <c r="F581" s="13">
        <f t="shared" si="8"/>
        <v>-378385</v>
      </c>
      <c r="G581" s="9"/>
      <c r="H581" s="9"/>
    </row>
    <row r="582" spans="1:9" s="75" customFormat="1" ht="36.75" customHeight="1" x14ac:dyDescent="0.25">
      <c r="A582" s="8"/>
      <c r="B582" s="9"/>
      <c r="C582" s="49"/>
      <c r="D582" s="13"/>
      <c r="E582" s="13"/>
      <c r="F582" s="13">
        <f t="shared" si="8"/>
        <v>-378385</v>
      </c>
      <c r="G582" s="9"/>
      <c r="H582" s="9"/>
    </row>
    <row r="583" spans="1:9" s="75" customFormat="1" ht="36.75" customHeight="1" x14ac:dyDescent="0.25">
      <c r="A583" s="8"/>
      <c r="B583" s="9"/>
      <c r="C583" s="49"/>
      <c r="D583" s="13"/>
      <c r="E583" s="13"/>
      <c r="F583" s="13">
        <f t="shared" si="8"/>
        <v>-378385</v>
      </c>
      <c r="G583" s="9"/>
      <c r="H583" s="9"/>
    </row>
    <row r="584" spans="1:9" s="74" customFormat="1" ht="36.75" customHeight="1" x14ac:dyDescent="0.25">
      <c r="A584" s="8"/>
      <c r="B584" s="9"/>
      <c r="C584" s="49"/>
      <c r="D584" s="13"/>
      <c r="E584" s="13"/>
      <c r="F584" s="13">
        <f t="shared" si="8"/>
        <v>-378385</v>
      </c>
      <c r="G584" s="9"/>
      <c r="H584" s="9"/>
    </row>
    <row r="585" spans="1:9" s="74" customFormat="1" ht="36.75" customHeight="1" x14ac:dyDescent="0.25">
      <c r="A585" s="8"/>
      <c r="B585" s="50"/>
      <c r="C585" s="49"/>
      <c r="D585" s="13"/>
      <c r="E585" s="13"/>
      <c r="F585" s="13">
        <f t="shared" si="8"/>
        <v>-378385</v>
      </c>
      <c r="G585" s="9"/>
      <c r="H585" s="9"/>
    </row>
    <row r="586" spans="1:9" s="74" customFormat="1" ht="36.75" customHeight="1" x14ac:dyDescent="0.25">
      <c r="A586" s="8"/>
      <c r="B586" s="50"/>
      <c r="C586" s="49"/>
      <c r="D586" s="13"/>
      <c r="E586" s="13"/>
      <c r="F586" s="13">
        <f t="shared" si="8"/>
        <v>-378385</v>
      </c>
      <c r="G586" s="9"/>
      <c r="H586" s="9"/>
    </row>
    <row r="587" spans="1:9" s="74" customFormat="1" ht="36.75" customHeight="1" x14ac:dyDescent="0.25">
      <c r="A587" s="8"/>
      <c r="B587" s="50"/>
      <c r="C587" s="49"/>
      <c r="D587" s="13"/>
      <c r="E587" s="13"/>
      <c r="F587" s="13">
        <f t="shared" si="8"/>
        <v>-378385</v>
      </c>
      <c r="G587" s="9"/>
      <c r="H587" s="9"/>
    </row>
    <row r="588" spans="1:9" s="74" customFormat="1" ht="36.75" customHeight="1" x14ac:dyDescent="0.25">
      <c r="A588" s="8"/>
      <c r="B588" s="50"/>
      <c r="C588" s="49"/>
      <c r="D588" s="13"/>
      <c r="E588" s="13"/>
      <c r="F588" s="13">
        <f t="shared" si="8"/>
        <v>-378385</v>
      </c>
      <c r="G588" s="9"/>
      <c r="H588" s="9"/>
    </row>
    <row r="589" spans="1:9" s="74" customFormat="1" ht="36.75" customHeight="1" x14ac:dyDescent="0.25">
      <c r="A589" s="8"/>
      <c r="B589" s="50"/>
      <c r="C589" s="49"/>
      <c r="D589" s="13"/>
      <c r="E589" s="13"/>
      <c r="F589" s="13">
        <f t="shared" si="8"/>
        <v>-378385</v>
      </c>
      <c r="G589" s="9"/>
      <c r="H589" s="9"/>
    </row>
    <row r="590" spans="1:9" s="74" customFormat="1" ht="36.75" customHeight="1" x14ac:dyDescent="0.25">
      <c r="A590" s="8"/>
      <c r="B590" s="50"/>
      <c r="C590" s="49"/>
      <c r="D590" s="13"/>
      <c r="E590" s="13"/>
      <c r="F590" s="11">
        <f t="shared" si="8"/>
        <v>-378385</v>
      </c>
      <c r="G590" s="9"/>
      <c r="H590" s="9"/>
    </row>
    <row r="591" spans="1:9" s="66" customFormat="1" ht="36.75" customHeight="1" x14ac:dyDescent="0.25">
      <c r="A591" s="8"/>
      <c r="B591" s="50"/>
      <c r="C591" s="49"/>
      <c r="D591" s="13"/>
      <c r="E591" s="13"/>
      <c r="F591" s="11">
        <f t="shared" si="8"/>
        <v>-378385</v>
      </c>
      <c r="G591" s="9"/>
      <c r="H591" s="9"/>
    </row>
    <row r="592" spans="1:9" s="12" customFormat="1" ht="36.75" customHeight="1" x14ac:dyDescent="0.25">
      <c r="A592" s="8"/>
      <c r="B592" s="9"/>
      <c r="C592" s="10"/>
      <c r="D592" s="11"/>
      <c r="E592" s="11"/>
      <c r="F592" s="11">
        <f t="shared" si="8"/>
        <v>-378385</v>
      </c>
      <c r="G592" s="9"/>
      <c r="H592" s="9"/>
    </row>
    <row r="593" spans="1:8" s="12" customFormat="1" ht="65.25" customHeight="1" thickBot="1" x14ac:dyDescent="0.3">
      <c r="A593" s="8"/>
      <c r="B593" s="9"/>
      <c r="C593" s="10"/>
      <c r="D593" s="11"/>
      <c r="E593" s="11"/>
      <c r="F593" s="11">
        <f t="shared" si="8"/>
        <v>-378385</v>
      </c>
      <c r="G593" s="9"/>
      <c r="H593" s="9"/>
    </row>
    <row r="594" spans="1:8" ht="54" customHeight="1" thickTop="1" thickBot="1" x14ac:dyDescent="0.4">
      <c r="D594" s="47">
        <f>SUBTOTAL(9,D3:D593)</f>
        <v>8911667</v>
      </c>
      <c r="E594" s="47">
        <f>SUBTOTAL(9,E3:E593)</f>
        <v>8533282</v>
      </c>
      <c r="F594" s="1"/>
    </row>
    <row r="595" spans="1:8" ht="21.75" thickTop="1" x14ac:dyDescent="0.35"/>
    <row r="596" spans="1:8" x14ac:dyDescent="0.35">
      <c r="A596" s="77" t="s">
        <v>10</v>
      </c>
      <c r="B596" s="77"/>
      <c r="G596" s="77" t="s">
        <v>7</v>
      </c>
      <c r="H596" s="77"/>
    </row>
    <row r="597" spans="1:8" x14ac:dyDescent="0.35">
      <c r="A597" s="77"/>
      <c r="B597" s="77"/>
      <c r="G597" s="77"/>
      <c r="H597" s="77"/>
    </row>
    <row r="598" spans="1:8" x14ac:dyDescent="0.35">
      <c r="A598" s="78" t="s">
        <v>8</v>
      </c>
      <c r="B598" s="78"/>
      <c r="G598" s="78" t="s">
        <v>9</v>
      </c>
      <c r="H598" s="78"/>
    </row>
  </sheetData>
  <autoFilter ref="A2:H593"/>
  <mergeCells count="5">
    <mergeCell ref="C1:F1"/>
    <mergeCell ref="A596:B597"/>
    <mergeCell ref="G596:H597"/>
    <mergeCell ref="A598:B598"/>
    <mergeCell ref="G598:H598"/>
  </mergeCells>
  <phoneticPr fontId="3" type="noConversion"/>
  <conditionalFormatting sqref="G94:G95 G3:G36 G116:G126 G218:G253 G38:G71 G73:G74 G76:G85 G87:G90 G97:G102 G104:G111 G113:G114 G128:G135 G137:G159 G161 G163:G183 G185 G187:G195 G197:G211 G213 G215 G295:G593">
    <cfRule type="containsText" dxfId="21" priority="25" operator="containsText" text="ابراج المستقبل ">
      <formula>NOT(ISERROR(SEARCH("ابراج المستقبل ",G3)))</formula>
    </cfRule>
    <cfRule type="containsText" dxfId="20" priority="26" operator="containsText" text="ابراج المستقبل ">
      <formula>NOT(ISERROR(SEARCH("ابراج المستقبل ",G3)))</formula>
    </cfRule>
  </conditionalFormatting>
  <conditionalFormatting sqref="G289">
    <cfRule type="containsText" dxfId="19" priority="15" operator="containsText" text="ابراج المستقبل ">
      <formula>NOT(ISERROR(SEARCH("ابراج المستقبل ",G289)))</formula>
    </cfRule>
    <cfRule type="containsText" dxfId="18" priority="16" operator="containsText" text="ابراج المستقبل ">
      <formula>NOT(ISERROR(SEARCH("ابراج المستقبل ",G289)))</formula>
    </cfRule>
  </conditionalFormatting>
  <conditionalFormatting sqref="G254:G259 G275:G279 G281 G290:G293 G261:G272 G283:G288">
    <cfRule type="containsText" dxfId="17" priority="23" operator="containsText" text="ابراج المستقبل ">
      <formula>NOT(ISERROR(SEARCH("ابراج المستقبل ",G254)))</formula>
    </cfRule>
    <cfRule type="containsText" dxfId="16" priority="24" operator="containsText" text="ابراج المستقبل ">
      <formula>NOT(ISERROR(SEARCH("ابراج المستقبل ",G254)))</formula>
    </cfRule>
  </conditionalFormatting>
  <conditionalFormatting sqref="G273">
    <cfRule type="containsText" dxfId="15" priority="21" operator="containsText" text="ابراج المستقبل ">
      <formula>NOT(ISERROR(SEARCH("ابراج المستقبل ",G273)))</formula>
    </cfRule>
    <cfRule type="containsText" dxfId="14" priority="22" operator="containsText" text="ابراج المستقبل ">
      <formula>NOT(ISERROR(SEARCH("ابراج المستقبل ",G273)))</formula>
    </cfRule>
  </conditionalFormatting>
  <conditionalFormatting sqref="H255:H293 H295:H312 H341 H318 H335 H347:H348">
    <cfRule type="containsText" dxfId="13" priority="19" operator="containsText" text="ابراج المستقبل ">
      <formula>NOT(ISERROR(SEARCH("ابراج المستقبل ",H255)))</formula>
    </cfRule>
    <cfRule type="containsText" dxfId="12" priority="20" operator="containsText" text="ابراج المستقبل ">
      <formula>NOT(ISERROR(SEARCH("ابراج المستقبل ",H255)))</formula>
    </cfRule>
  </conditionalFormatting>
  <conditionalFormatting sqref="G280">
    <cfRule type="containsText" dxfId="11" priority="17" operator="containsText" text="ابراج المستقبل ">
      <formula>NOT(ISERROR(SEARCH("ابراج المستقبل ",G280)))</formula>
    </cfRule>
    <cfRule type="containsText" dxfId="10" priority="18" operator="containsText" text="ابراج المستقبل ">
      <formula>NOT(ISERROR(SEARCH("ابراج المستقبل ",G280)))</formula>
    </cfRule>
  </conditionalFormatting>
  <conditionalFormatting sqref="G294">
    <cfRule type="containsText" dxfId="9" priority="13" operator="containsText" text="ابراج المستقبل ">
      <formula>NOT(ISERROR(SEARCH("ابراج المستقبل ",G294)))</formula>
    </cfRule>
    <cfRule type="containsText" dxfId="8" priority="14" operator="containsText" text="ابراج المستقبل ">
      <formula>NOT(ISERROR(SEARCH("ابراج المستقبل ",G294)))</formula>
    </cfRule>
  </conditionalFormatting>
  <conditionalFormatting sqref="H294">
    <cfRule type="containsText" dxfId="7" priority="11" operator="containsText" text="ابراج المستقبل ">
      <formula>NOT(ISERROR(SEARCH("ابراج المستقبل ",H294)))</formula>
    </cfRule>
    <cfRule type="containsText" dxfId="6" priority="12" operator="containsText" text="ابراج المستقبل ">
      <formula>NOT(ISERROR(SEARCH("ابراج المستقبل ",H294)))</formula>
    </cfRule>
  </conditionalFormatting>
  <conditionalFormatting sqref="G302">
    <cfRule type="containsText" dxfId="5" priority="9" operator="containsText" text="ابراج المستقبل ">
      <formula>NOT(ISERROR(SEARCH("ابراج المستقبل ",G302)))</formula>
    </cfRule>
    <cfRule type="containsText" dxfId="4" priority="10" operator="containsText" text="ابراج المستقبل ">
      <formula>NOT(ISERROR(SEARCH("ابراج المستقبل ",G302)))</formula>
    </cfRule>
  </conditionalFormatting>
  <conditionalFormatting sqref="G216">
    <cfRule type="containsText" dxfId="3" priority="5" operator="containsText" text="ابراج المستقبل ">
      <formula>NOT(ISERROR(SEARCH("ابراج المستقبل ",G216)))</formula>
    </cfRule>
    <cfRule type="containsText" dxfId="2" priority="6" operator="containsText" text="ابراج المستقبل ">
      <formula>NOT(ISERROR(SEARCH("ابراج المستقبل ",G216)))</formula>
    </cfRule>
  </conditionalFormatting>
  <conditionalFormatting sqref="H316">
    <cfRule type="containsText" dxfId="1" priority="3" operator="containsText" text="ابراج المستقبل ">
      <formula>NOT(ISERROR(SEARCH("ابراج المستقبل ",H316)))</formula>
    </cfRule>
    <cfRule type="containsText" dxfId="0" priority="4" operator="containsText" text="ابراج المستقبل ">
      <formula>NOT(ISERROR(SEARCH("ابراج المستقبل ",H316)))</formula>
    </cfRule>
  </conditionalFormatting>
  <printOptions horizontalCentered="1" verticalCentered="1"/>
  <pageMargins left="0.70866141732283505" right="0.70866141732283505" top="0.74803149606299202" bottom="0.74803149606299202" header="0.31496062992126" footer="0.31496062992126"/>
  <pageSetup paperSize="9" scale="10" orientation="landscape" blackAndWhite="1" r:id="rId1"/>
  <ignoredErrors>
    <ignoredError sqref="I164 I151 I184 I136 I126 I115 I91 I55 I26 I67 I289 I341 I365 I377 I387 I471 I528 I481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El-Wattaneya</dc:creator>
  <cp:lastModifiedBy>Mr Abd-Allah</cp:lastModifiedBy>
  <cp:lastPrinted>2025-09-08T16:01:29Z</cp:lastPrinted>
  <dcterms:created xsi:type="dcterms:W3CDTF">2023-09-28T12:40:59Z</dcterms:created>
  <dcterms:modified xsi:type="dcterms:W3CDTF">2025-09-08T16:02:26Z</dcterms:modified>
</cp:coreProperties>
</file>